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7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8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9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0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1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3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4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5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F:\NPO研究\信用生協五十年史\各種データ\"/>
    </mc:Choice>
  </mc:AlternateContent>
  <xr:revisionPtr revIDLastSave="0" documentId="13_ncr:1_{0210ADF6-FD27-4661-93C6-78DA16052A8F}" xr6:coauthVersionLast="46" xr6:coauthVersionMax="46" xr10:uidLastSave="{00000000-0000-0000-0000-000000000000}"/>
  <bookViews>
    <workbookView xWindow="-110" yWindow="-110" windowWidth="19420" windowHeight="10420" firstSheet="23" activeTab="31" xr2:uid="{00000000-000D-0000-FFFF-FFFF00000000}"/>
  </bookViews>
  <sheets>
    <sheet name="家計主要指標1(盛岡市)" sheetId="1" r:id="rId1"/>
    <sheet name="家計主要指標1(盛岡市) (2)" sheetId="22" r:id="rId2"/>
    <sheet name="家計主要指標1 (全国)" sheetId="12" r:id="rId3"/>
    <sheet name="家計主要指標1 (全国) (2)" sheetId="23" r:id="rId4"/>
    <sheet name="家計主要指標1（全国・盛岡市比較）" sheetId="24" r:id="rId5"/>
    <sheet name="家計主要指標2" sheetId="11" r:id="rId6"/>
    <sheet name="家計主要指標2 (2)" sheetId="25" r:id="rId7"/>
    <sheet name="家計主要指標3" sheetId="15" r:id="rId8"/>
    <sheet name="家計主要指標3 (2)" sheetId="17" r:id="rId9"/>
    <sheet name="家計主要指標3 (3)" sheetId="20" r:id="rId10"/>
    <sheet name="家計主要指標3 (4)" sheetId="26" r:id="rId11"/>
    <sheet name="家計主要指標4" sheetId="16" r:id="rId12"/>
    <sheet name="家計主要指標4 (2)" sheetId="18" r:id="rId13"/>
    <sheet name="家計主要指標4（3）" sheetId="21" r:id="rId14"/>
    <sheet name="家計主要指標4（4）" sheetId="27" r:id="rId15"/>
    <sheet name="賃金指標" sheetId="2" r:id="rId16"/>
    <sheet name="賃金指標 (2)" sheetId="28" r:id="rId17"/>
    <sheet name="非正規" sheetId="5" r:id="rId18"/>
    <sheet name="生活保護" sheetId="4" r:id="rId19"/>
    <sheet name="生活保護 (2)" sheetId="29" r:id="rId20"/>
    <sheet name="破産" sheetId="13" r:id="rId21"/>
    <sheet name="自殺1" sheetId="8" r:id="rId22"/>
    <sheet name="自殺1 (2)" sheetId="30" r:id="rId23"/>
    <sheet name="自殺2" sheetId="14" r:id="rId24"/>
    <sheet name="自殺2 (2)" sheetId="31" r:id="rId25"/>
    <sheet name="金融1" sheetId="19" r:id="rId26"/>
    <sheet name="金融1 (2)" sheetId="34" r:id="rId27"/>
    <sheet name="金融2" sheetId="32" r:id="rId28"/>
    <sheet name="金融2 (2)" sheetId="33" r:id="rId29"/>
    <sheet name="相対的貧困率" sheetId="37" r:id="rId30"/>
    <sheet name="相談" sheetId="9" r:id="rId31"/>
    <sheet name="グラフ集" sheetId="35" r:id="rId32"/>
  </sheets>
  <definedNames>
    <definedName name="_xlnm.Print_Area" localSheetId="3">'家計主要指標1 (全国) (2)'!$Q$62:$AJ$101</definedName>
    <definedName name="_xlnm.Print_Area" localSheetId="0">'家計主要指標1(盛岡市)'!$A$1:$U$60</definedName>
    <definedName name="_xlnm.Print_Area" localSheetId="1">'家計主要指標1(盛岡市) (2)'!$X$61:$AP$94</definedName>
    <definedName name="_xlnm.Print_Area" localSheetId="4">'家計主要指標1（全国・盛岡市比較）'!$A$62:$AB$101</definedName>
    <definedName name="_xlnm.Print_Area" localSheetId="6">'家計主要指標2 (2)'!$A$14:$BC$51</definedName>
    <definedName name="_xlnm.Print_Area" localSheetId="10">'家計主要指標3 (4)'!$A$81:$BG$124</definedName>
    <definedName name="_xlnm.Print_Area" localSheetId="17">非正規!$A$1:$L$36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4" i="31" l="1"/>
  <c r="AS4" i="31" s="1"/>
  <c r="AR4" i="31"/>
  <c r="AQ5" i="31"/>
  <c r="AR5" i="31"/>
  <c r="AQ6" i="31"/>
  <c r="AR6" i="31"/>
  <c r="AS6" i="31"/>
  <c r="AQ7" i="31"/>
  <c r="AS7" i="31" s="1"/>
  <c r="AR7" i="31"/>
  <c r="AQ8" i="31"/>
  <c r="AR8" i="31"/>
  <c r="AQ9" i="31"/>
  <c r="AR9" i="31"/>
  <c r="AQ10" i="31"/>
  <c r="AS10" i="31" s="1"/>
  <c r="AR10" i="31"/>
  <c r="AQ11" i="31"/>
  <c r="AR11" i="31"/>
  <c r="AS11" i="31"/>
  <c r="AQ12" i="31"/>
  <c r="AS12" i="31" s="1"/>
  <c r="AR12" i="31"/>
  <c r="AQ13" i="31"/>
  <c r="AR13" i="31"/>
  <c r="AQ14" i="31"/>
  <c r="AR14" i="31"/>
  <c r="AS14" i="31"/>
  <c r="AQ15" i="31"/>
  <c r="AS15" i="31" s="1"/>
  <c r="AR15" i="31"/>
  <c r="AS13" i="31" l="1"/>
  <c r="AS8" i="31"/>
  <c r="AS5" i="31"/>
  <c r="AS9" i="31"/>
  <c r="S48" i="13"/>
  <c r="S49" i="13"/>
  <c r="S50" i="13"/>
  <c r="S51" i="13"/>
  <c r="S52" i="13"/>
  <c r="S53" i="13"/>
  <c r="S54" i="13"/>
  <c r="S55" i="13"/>
  <c r="S56" i="13"/>
  <c r="S57" i="13"/>
  <c r="S58" i="13"/>
  <c r="S47" i="13"/>
  <c r="N48" i="13"/>
  <c r="N49" i="13"/>
  <c r="N50" i="13"/>
  <c r="N51" i="13"/>
  <c r="N52" i="13"/>
  <c r="N53" i="13"/>
  <c r="N54" i="13"/>
  <c r="N55" i="13"/>
  <c r="N56" i="13"/>
  <c r="N57" i="13"/>
  <c r="N58" i="13"/>
  <c r="N47" i="13"/>
  <c r="T19" i="34" l="1"/>
  <c r="V39" i="34"/>
  <c r="U39" i="34"/>
  <c r="T39" i="34"/>
  <c r="S39" i="34"/>
  <c r="R39" i="34"/>
  <c r="J39" i="34"/>
  <c r="I39" i="34"/>
  <c r="H39" i="34"/>
  <c r="AG38" i="34"/>
  <c r="AF38" i="34"/>
  <c r="AE38" i="34"/>
  <c r="AD38" i="34"/>
  <c r="AC38" i="34"/>
  <c r="AB38" i="34"/>
  <c r="AA38" i="34"/>
  <c r="Z38" i="34"/>
  <c r="Y38" i="34"/>
  <c r="X38" i="34"/>
  <c r="W38" i="34"/>
  <c r="AG37" i="34"/>
  <c r="AF37" i="34"/>
  <c r="AE37" i="34"/>
  <c r="AD37" i="34"/>
  <c r="AC37" i="34"/>
  <c r="AB37" i="34"/>
  <c r="AA37" i="34"/>
  <c r="Z37" i="34"/>
  <c r="Y37" i="34"/>
  <c r="X37" i="34"/>
  <c r="W37" i="34"/>
  <c r="W26" i="34"/>
  <c r="V19" i="34"/>
  <c r="U19" i="34"/>
  <c r="S19" i="34"/>
  <c r="R19" i="34"/>
  <c r="AG18" i="34"/>
  <c r="AF18" i="34"/>
  <c r="AE18" i="34"/>
  <c r="AD18" i="34"/>
  <c r="AC18" i="34"/>
  <c r="AB18" i="34"/>
  <c r="AA18" i="34"/>
  <c r="Z18" i="34"/>
  <c r="Y18" i="34"/>
  <c r="X18" i="34"/>
  <c r="W18" i="34"/>
  <c r="AG17" i="34"/>
  <c r="AF17" i="34"/>
  <c r="AE17" i="34"/>
  <c r="AD17" i="34"/>
  <c r="AC17" i="34"/>
  <c r="AB17" i="34"/>
  <c r="AA17" i="34"/>
  <c r="Z17" i="34"/>
  <c r="Y17" i="34"/>
  <c r="X17" i="34"/>
  <c r="W17" i="34"/>
  <c r="X39" i="34" l="1"/>
  <c r="D19" i="33"/>
  <c r="E19" i="33"/>
  <c r="F19" i="33"/>
  <c r="G19" i="33"/>
  <c r="H19" i="33"/>
  <c r="I19" i="33"/>
  <c r="J19" i="33"/>
  <c r="K19" i="33"/>
  <c r="L19" i="33"/>
  <c r="M19" i="33"/>
  <c r="N19" i="33"/>
  <c r="O19" i="33"/>
  <c r="P19" i="33"/>
  <c r="Q19" i="33"/>
  <c r="R19" i="33"/>
  <c r="S19" i="33"/>
  <c r="T19" i="33"/>
  <c r="U19" i="33"/>
  <c r="V19" i="33"/>
  <c r="W19" i="33"/>
  <c r="X19" i="33"/>
  <c r="Y19" i="33"/>
  <c r="Z19" i="33"/>
  <c r="AA19" i="33"/>
  <c r="AB19" i="33"/>
  <c r="AC19" i="33"/>
  <c r="AD19" i="33"/>
  <c r="AE19" i="33"/>
  <c r="AF19" i="33"/>
  <c r="AG19" i="33"/>
  <c r="AH19" i="33"/>
  <c r="AI19" i="33"/>
  <c r="AJ19" i="33"/>
  <c r="AK19" i="33"/>
  <c r="AL19" i="33"/>
  <c r="AM19" i="33"/>
  <c r="C19" i="33"/>
  <c r="AS11" i="33"/>
  <c r="AS14" i="33" s="1"/>
  <c r="AR11" i="33"/>
  <c r="AR14" i="33" s="1"/>
  <c r="AQ11" i="33"/>
  <c r="AQ14" i="33" s="1"/>
  <c r="AP11" i="33"/>
  <c r="AP14" i="33" s="1"/>
  <c r="AO11" i="33"/>
  <c r="AO14" i="33" s="1"/>
  <c r="AN11" i="33"/>
  <c r="AN14" i="33" s="1"/>
  <c r="AS4" i="33"/>
  <c r="AS7" i="33" s="1"/>
  <c r="AR4" i="33"/>
  <c r="AR7" i="33" s="1"/>
  <c r="AQ4" i="33"/>
  <c r="AQ7" i="33" s="1"/>
  <c r="AP4" i="33"/>
  <c r="AP7" i="33" s="1"/>
  <c r="AO4" i="33"/>
  <c r="AO7" i="33" s="1"/>
  <c r="AN4" i="33"/>
  <c r="AN7" i="33" s="1"/>
  <c r="AV10" i="32"/>
  <c r="AV13" i="32" s="1"/>
  <c r="AU10" i="32"/>
  <c r="AU13" i="32" s="1"/>
  <c r="AT10" i="32"/>
  <c r="AT13" i="32" s="1"/>
  <c r="AS10" i="32"/>
  <c r="AS13" i="32" s="1"/>
  <c r="AR10" i="32"/>
  <c r="AR13" i="32" s="1"/>
  <c r="AQ10" i="32"/>
  <c r="AQ13" i="32" s="1"/>
  <c r="AV4" i="32"/>
  <c r="AV7" i="32" s="1"/>
  <c r="AU4" i="32"/>
  <c r="AU7" i="32" s="1"/>
  <c r="AT4" i="32"/>
  <c r="AT7" i="32" s="1"/>
  <c r="AS4" i="32"/>
  <c r="AS7" i="32" s="1"/>
  <c r="AR4" i="32"/>
  <c r="AR7" i="32" s="1"/>
  <c r="AQ4" i="32"/>
  <c r="AQ7" i="32" s="1"/>
  <c r="I39" i="19" l="1"/>
  <c r="J39" i="19"/>
  <c r="H39" i="19"/>
  <c r="P77" i="26" l="1"/>
  <c r="AT58" i="28" l="1"/>
  <c r="AS58" i="28"/>
  <c r="AH58" i="28"/>
  <c r="AT57" i="28"/>
  <c r="AS57" i="28"/>
  <c r="AH57" i="28"/>
  <c r="AT56" i="28"/>
  <c r="AS56" i="28"/>
  <c r="AH56" i="28"/>
  <c r="AT55" i="28"/>
  <c r="AS55" i="28"/>
  <c r="AH55" i="28"/>
  <c r="AT54" i="28"/>
  <c r="AT51" i="28" s="1"/>
  <c r="AS54" i="28"/>
  <c r="AS51" i="28" s="1"/>
  <c r="AH54" i="28"/>
  <c r="AT53" i="28"/>
  <c r="AS52" i="28"/>
  <c r="AI49" i="28"/>
  <c r="AI54" i="28" s="1"/>
  <c r="AI58" i="28" s="1"/>
  <c r="AH49" i="28"/>
  <c r="AH51" i="28" s="1"/>
  <c r="L49" i="28"/>
  <c r="L54" i="28" s="1"/>
  <c r="L57" i="28" s="1"/>
  <c r="K49" i="28"/>
  <c r="K51" i="28" s="1"/>
  <c r="AI48" i="28"/>
  <c r="AH48" i="28"/>
  <c r="L48" i="28"/>
  <c r="K48" i="28"/>
  <c r="AI47" i="28"/>
  <c r="AH47" i="28"/>
  <c r="L47" i="28"/>
  <c r="K47" i="28"/>
  <c r="AI46" i="28"/>
  <c r="AH46" i="28"/>
  <c r="L46" i="28"/>
  <c r="K46" i="28"/>
  <c r="AI45" i="28"/>
  <c r="AH45" i="28"/>
  <c r="L45" i="28"/>
  <c r="K45" i="28"/>
  <c r="AI44" i="28"/>
  <c r="AH44" i="28"/>
  <c r="L44" i="28"/>
  <c r="K44" i="28"/>
  <c r="AI43" i="28"/>
  <c r="AH43" i="28"/>
  <c r="L43" i="28"/>
  <c r="K43" i="28"/>
  <c r="AI42" i="28"/>
  <c r="AH42" i="28"/>
  <c r="L42" i="28"/>
  <c r="K42" i="28"/>
  <c r="AI41" i="28"/>
  <c r="AH41" i="28"/>
  <c r="L41" i="28"/>
  <c r="K41" i="28"/>
  <c r="AI40" i="28"/>
  <c r="AH40" i="28"/>
  <c r="L40" i="28"/>
  <c r="K40" i="28"/>
  <c r="AI39" i="28"/>
  <c r="AH39" i="28"/>
  <c r="L39" i="28"/>
  <c r="K39" i="28"/>
  <c r="AI38" i="28"/>
  <c r="AH38" i="28"/>
  <c r="L38" i="28"/>
  <c r="K38" i="28"/>
  <c r="AI37" i="28"/>
  <c r="AH37" i="28"/>
  <c r="L37" i="28"/>
  <c r="K37" i="28"/>
  <c r="AJ36" i="28"/>
  <c r="AI36" i="28"/>
  <c r="AH36" i="28"/>
  <c r="L36" i="28"/>
  <c r="K36" i="28"/>
  <c r="AI35" i="28"/>
  <c r="AH35" i="28"/>
  <c r="AJ35" i="28" s="1"/>
  <c r="L35" i="28"/>
  <c r="K35" i="28"/>
  <c r="AI34" i="28"/>
  <c r="AH34" i="28"/>
  <c r="L34" i="28"/>
  <c r="K34" i="28"/>
  <c r="AI33" i="28"/>
  <c r="AH33" i="28"/>
  <c r="L33" i="28"/>
  <c r="K33" i="28"/>
  <c r="AI32" i="28"/>
  <c r="AH32" i="28"/>
  <c r="L32" i="28"/>
  <c r="K32" i="28"/>
  <c r="AI31" i="28"/>
  <c r="AH31" i="28"/>
  <c r="L31" i="28"/>
  <c r="K31" i="28"/>
  <c r="AI30" i="28"/>
  <c r="AH30" i="28"/>
  <c r="L30" i="28"/>
  <c r="K30" i="28"/>
  <c r="L29" i="28"/>
  <c r="K29" i="28"/>
  <c r="X28" i="28"/>
  <c r="X31" i="28" s="1"/>
  <c r="W28" i="28"/>
  <c r="W31" i="28" s="1"/>
  <c r="L28" i="28"/>
  <c r="K28" i="28"/>
  <c r="X27" i="28"/>
  <c r="W27" i="28"/>
  <c r="L27" i="28"/>
  <c r="K27" i="28"/>
  <c r="X26" i="28"/>
  <c r="W26" i="28"/>
  <c r="L26" i="28"/>
  <c r="K26" i="28"/>
  <c r="X25" i="28"/>
  <c r="W25" i="28"/>
  <c r="L25" i="28"/>
  <c r="K25" i="28"/>
  <c r="X24" i="28"/>
  <c r="W24" i="28"/>
  <c r="L24" i="28"/>
  <c r="K24" i="28"/>
  <c r="X23" i="28"/>
  <c r="W23" i="28"/>
  <c r="L23" i="28"/>
  <c r="K23" i="28"/>
  <c r="L22" i="28"/>
  <c r="K22" i="28"/>
  <c r="L21" i="28"/>
  <c r="K21" i="28"/>
  <c r="L20" i="28"/>
  <c r="K20" i="28"/>
  <c r="L19" i="28"/>
  <c r="K19" i="28"/>
  <c r="L18" i="28"/>
  <c r="K18" i="28"/>
  <c r="L17" i="28"/>
  <c r="K17" i="28"/>
  <c r="L16" i="28"/>
  <c r="K16" i="28"/>
  <c r="L15" i="28"/>
  <c r="K15" i="28"/>
  <c r="L14" i="28"/>
  <c r="K14" i="28"/>
  <c r="L13" i="28"/>
  <c r="K13" i="28"/>
  <c r="L12" i="28"/>
  <c r="K12" i="28"/>
  <c r="L11" i="28"/>
  <c r="K11" i="28"/>
  <c r="L10" i="28"/>
  <c r="K10" i="28"/>
  <c r="AI59" i="27"/>
  <c r="CP5" i="27"/>
  <c r="CP6" i="27"/>
  <c r="CP7" i="27"/>
  <c r="CP8" i="27"/>
  <c r="CP9" i="27"/>
  <c r="CP10" i="27"/>
  <c r="CP11" i="27"/>
  <c r="CP12" i="27"/>
  <c r="CP13" i="27"/>
  <c r="CP14" i="27"/>
  <c r="CP15" i="27"/>
  <c r="CP16" i="27"/>
  <c r="CP18" i="27"/>
  <c r="CP19" i="27"/>
  <c r="CP20" i="27"/>
  <c r="CP21" i="27"/>
  <c r="CP23" i="27"/>
  <c r="CP24" i="27"/>
  <c r="CP4" i="27"/>
  <c r="CP5" i="21"/>
  <c r="CP6" i="21"/>
  <c r="CP7" i="21"/>
  <c r="CP8" i="21"/>
  <c r="CP9" i="21"/>
  <c r="CP10" i="21"/>
  <c r="CP11" i="21"/>
  <c r="CP12" i="21"/>
  <c r="CP13" i="21"/>
  <c r="CP14" i="21"/>
  <c r="CP15" i="21"/>
  <c r="CP16" i="21"/>
  <c r="CP18" i="21"/>
  <c r="CP19" i="21"/>
  <c r="CP20" i="21"/>
  <c r="CP21" i="21"/>
  <c r="CP23" i="21"/>
  <c r="CP24" i="21"/>
  <c r="CP4" i="21"/>
  <c r="BO6" i="18"/>
  <c r="BO7" i="18"/>
  <c r="BO8" i="18"/>
  <c r="BO9" i="18"/>
  <c r="BO10" i="18"/>
  <c r="BO11" i="18"/>
  <c r="BO12" i="18"/>
  <c r="BO13" i="18"/>
  <c r="BO14" i="18"/>
  <c r="BO15" i="18"/>
  <c r="BO16" i="18"/>
  <c r="BO17" i="18"/>
  <c r="BO19" i="18"/>
  <c r="BO20" i="18"/>
  <c r="BO21" i="18"/>
  <c r="BO22" i="18"/>
  <c r="BO24" i="18"/>
  <c r="BO25" i="18"/>
  <c r="BO5" i="18"/>
  <c r="L51" i="28" l="1"/>
  <c r="AJ32" i="28"/>
  <c r="AJ54" i="28"/>
  <c r="AJ30" i="28"/>
  <c r="AJ31" i="28"/>
  <c r="AJ37" i="28"/>
  <c r="AJ38" i="28"/>
  <c r="AJ39" i="28"/>
  <c r="AJ40" i="28"/>
  <c r="AS53" i="28"/>
  <c r="AJ33" i="28"/>
  <c r="AJ34" i="28"/>
  <c r="AJ41" i="28"/>
  <c r="AJ42" i="28"/>
  <c r="AJ43" i="28"/>
  <c r="AJ44" i="28"/>
  <c r="AJ45" i="28"/>
  <c r="AJ46" i="28"/>
  <c r="AJ47" i="28"/>
  <c r="AJ48" i="28"/>
  <c r="AT52" i="28"/>
  <c r="AI51" i="28"/>
  <c r="AS50" i="28"/>
  <c r="L53" i="28"/>
  <c r="AT50" i="28"/>
  <c r="AI53" i="28"/>
  <c r="X35" i="28"/>
  <c r="X34" i="28"/>
  <c r="X33" i="28"/>
  <c r="X32" i="28"/>
  <c r="L55" i="28"/>
  <c r="N14" i="28" s="1"/>
  <c r="AI56" i="28"/>
  <c r="W35" i="28"/>
  <c r="W34" i="28"/>
  <c r="W33" i="28"/>
  <c r="W32" i="28"/>
  <c r="AI57" i="28"/>
  <c r="L56" i="28"/>
  <c r="L58" i="28"/>
  <c r="AH53" i="28"/>
  <c r="AJ53" i="28" s="1"/>
  <c r="AH52" i="28"/>
  <c r="AJ52" i="28" s="1"/>
  <c r="AJ51" i="28"/>
  <c r="N51" i="28"/>
  <c r="AI55" i="28"/>
  <c r="AK54" i="28" s="1"/>
  <c r="AK53" i="28" s="1"/>
  <c r="AK52" i="28" s="1"/>
  <c r="AK51" i="28" s="1"/>
  <c r="AK50" i="28" s="1"/>
  <c r="AK49" i="28" s="1"/>
  <c r="AK48" i="28" s="1"/>
  <c r="AK47" i="28" s="1"/>
  <c r="AK46" i="28" s="1"/>
  <c r="AK45" i="28" s="1"/>
  <c r="AK44" i="28" s="1"/>
  <c r="AK43" i="28" s="1"/>
  <c r="AK42" i="28" s="1"/>
  <c r="AK41" i="28" s="1"/>
  <c r="AK40" i="28" s="1"/>
  <c r="AK39" i="28" s="1"/>
  <c r="AK38" i="28" s="1"/>
  <c r="AK37" i="28" s="1"/>
  <c r="AK36" i="28" s="1"/>
  <c r="AK35" i="28" s="1"/>
  <c r="AK34" i="28" s="1"/>
  <c r="AK33" i="28" s="1"/>
  <c r="AK32" i="28" s="1"/>
  <c r="AK31" i="28" s="1"/>
  <c r="AK30" i="28" s="1"/>
  <c r="W29" i="28"/>
  <c r="W30" i="28"/>
  <c r="K50" i="28"/>
  <c r="AH50" i="28"/>
  <c r="AJ50" i="28" s="1"/>
  <c r="AJ56" i="28"/>
  <c r="AJ57" i="28" s="1"/>
  <c r="AJ58" i="28" s="1"/>
  <c r="X29" i="28"/>
  <c r="X30" i="28"/>
  <c r="L50" i="28"/>
  <c r="N50" i="28" s="1"/>
  <c r="AI50" i="28"/>
  <c r="L52" i="28"/>
  <c r="N52" i="28" s="1"/>
  <c r="AI52" i="28"/>
  <c r="AJ49" i="28"/>
  <c r="P21" i="26"/>
  <c r="P20" i="26"/>
  <c r="P19" i="26"/>
  <c r="P18" i="26"/>
  <c r="P21" i="20"/>
  <c r="P20" i="20"/>
  <c r="P19" i="20"/>
  <c r="P18" i="20"/>
  <c r="AB22" i="17"/>
  <c r="AB21" i="17"/>
  <c r="AB20" i="17"/>
  <c r="AB19" i="17"/>
  <c r="N54" i="28" l="1"/>
  <c r="N16" i="28"/>
  <c r="N15" i="28"/>
  <c r="X39" i="28"/>
  <c r="X38" i="28"/>
  <c r="X37" i="28"/>
  <c r="X36" i="28"/>
  <c r="AK56" i="28"/>
  <c r="AK57" i="28" s="1"/>
  <c r="AK58" i="28" s="1"/>
  <c r="N13" i="28"/>
  <c r="N56" i="28"/>
  <c r="N57" i="28" s="1"/>
  <c r="N58" i="28" s="1"/>
  <c r="N47" i="28"/>
  <c r="N43" i="28"/>
  <c r="N28" i="28"/>
  <c r="N26" i="28"/>
  <c r="N24" i="28"/>
  <c r="N22" i="28"/>
  <c r="N19" i="28"/>
  <c r="N46" i="28"/>
  <c r="N42" i="28"/>
  <c r="N48" i="28"/>
  <c r="N44" i="28"/>
  <c r="N21" i="28"/>
  <c r="N20" i="28"/>
  <c r="N49" i="28"/>
  <c r="N45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7" i="28"/>
  <c r="N25" i="28"/>
  <c r="N23" i="28"/>
  <c r="N11" i="28"/>
  <c r="N12" i="28"/>
  <c r="K55" i="28"/>
  <c r="M50" i="28" s="1"/>
  <c r="K53" i="28"/>
  <c r="K54" i="28"/>
  <c r="K52" i="28"/>
  <c r="W39" i="28"/>
  <c r="W38" i="28"/>
  <c r="W37" i="28"/>
  <c r="W36" i="28"/>
  <c r="N53" i="28"/>
  <c r="N17" i="28"/>
  <c r="N18" i="28"/>
  <c r="N10" i="28"/>
  <c r="EJ24" i="26"/>
  <c r="EI24" i="26"/>
  <c r="EH24" i="26"/>
  <c r="EG24" i="26"/>
  <c r="EF24" i="26"/>
  <c r="EE24" i="26"/>
  <c r="ED24" i="26"/>
  <c r="EC24" i="26"/>
  <c r="EB24" i="26"/>
  <c r="EA24" i="26"/>
  <c r="DZ24" i="26"/>
  <c r="DY24" i="26"/>
  <c r="DX24" i="26"/>
  <c r="DW24" i="26"/>
  <c r="DV24" i="26"/>
  <c r="DU24" i="26"/>
  <c r="DT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DB24" i="26"/>
  <c r="DA24" i="26"/>
  <c r="CZ24" i="26"/>
  <c r="CY24" i="26"/>
  <c r="CU24" i="26"/>
  <c r="CT24" i="26"/>
  <c r="CS24" i="26"/>
  <c r="CR24" i="26"/>
  <c r="CQ24" i="26"/>
  <c r="CP24" i="26"/>
  <c r="CO24" i="26"/>
  <c r="CN24" i="26"/>
  <c r="CM24" i="26"/>
  <c r="CL24" i="26"/>
  <c r="CK24" i="26"/>
  <c r="CJ24" i="26"/>
  <c r="CI24" i="26"/>
  <c r="CH24" i="26"/>
  <c r="CG24" i="26"/>
  <c r="CF24" i="26"/>
  <c r="CE24" i="26"/>
  <c r="CD24" i="26"/>
  <c r="CC24" i="26"/>
  <c r="CB24" i="26"/>
  <c r="CA24" i="26"/>
  <c r="BZ24" i="26"/>
  <c r="BY24" i="26"/>
  <c r="BX24" i="26"/>
  <c r="BW24" i="26"/>
  <c r="BV24" i="26"/>
  <c r="BU24" i="26"/>
  <c r="BT24" i="26"/>
  <c r="BS24" i="26"/>
  <c r="BR24" i="26"/>
  <c r="BQ24" i="26"/>
  <c r="BP24" i="26"/>
  <c r="BO24" i="26"/>
  <c r="BN24" i="26"/>
  <c r="BM24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EJ23" i="26"/>
  <c r="EI23" i="26"/>
  <c r="EH23" i="26"/>
  <c r="EG23" i="26"/>
  <c r="EF23" i="26"/>
  <c r="EE23" i="26"/>
  <c r="ED23" i="26"/>
  <c r="EC23" i="26"/>
  <c r="EB23" i="26"/>
  <c r="EA23" i="26"/>
  <c r="DZ23" i="26"/>
  <c r="DY23" i="26"/>
  <c r="DX23" i="26"/>
  <c r="DW23" i="26"/>
  <c r="DV23" i="26"/>
  <c r="DU23" i="26"/>
  <c r="DT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DB23" i="26"/>
  <c r="DA23" i="26"/>
  <c r="CZ23" i="26"/>
  <c r="CY23" i="26"/>
  <c r="CU23" i="26"/>
  <c r="CT23" i="26"/>
  <c r="CS23" i="26"/>
  <c r="CR23" i="26"/>
  <c r="CQ23" i="26"/>
  <c r="CP23" i="26"/>
  <c r="CO23" i="26"/>
  <c r="CN23" i="26"/>
  <c r="CM23" i="26"/>
  <c r="CL23" i="26"/>
  <c r="CK23" i="26"/>
  <c r="CJ23" i="26"/>
  <c r="CI23" i="26"/>
  <c r="CH23" i="26"/>
  <c r="CG23" i="26"/>
  <c r="CF23" i="26"/>
  <c r="CE23" i="26"/>
  <c r="CD23" i="26"/>
  <c r="CC23" i="26"/>
  <c r="CB23" i="26"/>
  <c r="CA23" i="26"/>
  <c r="BZ23" i="26"/>
  <c r="BY23" i="26"/>
  <c r="BX23" i="26"/>
  <c r="BW23" i="26"/>
  <c r="BV23" i="26"/>
  <c r="BU23" i="26"/>
  <c r="BT23" i="26"/>
  <c r="BS23" i="26"/>
  <c r="BR23" i="26"/>
  <c r="BQ23" i="26"/>
  <c r="BP23" i="26"/>
  <c r="BO23" i="26"/>
  <c r="BN23" i="26"/>
  <c r="BM23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M52" i="28" l="1"/>
  <c r="W43" i="28"/>
  <c r="W42" i="28"/>
  <c r="W41" i="28"/>
  <c r="W40" i="28"/>
  <c r="M53" i="28"/>
  <c r="K58" i="28"/>
  <c r="K56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K57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43" i="28"/>
  <c r="M46" i="28"/>
  <c r="M51" i="28"/>
  <c r="M48" i="28"/>
  <c r="M47" i="28"/>
  <c r="M42" i="28"/>
  <c r="M45" i="28"/>
  <c r="M49" i="28"/>
  <c r="M44" i="28"/>
  <c r="X43" i="28"/>
  <c r="X42" i="28"/>
  <c r="X41" i="28"/>
  <c r="X40" i="28"/>
  <c r="M54" i="28"/>
  <c r="BC7" i="25"/>
  <c r="BC8" i="25"/>
  <c r="BC9" i="25"/>
  <c r="BC10" i="25"/>
  <c r="BC11" i="25"/>
  <c r="BC12" i="25"/>
  <c r="BC13" i="25"/>
  <c r="BC6" i="25"/>
  <c r="AZ6" i="25"/>
  <c r="AZ7" i="25"/>
  <c r="AZ8" i="25"/>
  <c r="AZ9" i="25"/>
  <c r="AZ10" i="25"/>
  <c r="AZ11" i="25"/>
  <c r="AZ12" i="25"/>
  <c r="AZ13" i="25"/>
  <c r="AZ5" i="25"/>
  <c r="AQ7" i="25"/>
  <c r="AQ8" i="25"/>
  <c r="AQ9" i="25"/>
  <c r="AQ10" i="25"/>
  <c r="AQ11" i="25"/>
  <c r="AQ12" i="25"/>
  <c r="AQ13" i="25"/>
  <c r="AQ6" i="25"/>
  <c r="AN6" i="25"/>
  <c r="AN7" i="25"/>
  <c r="AN8" i="25"/>
  <c r="AN9" i="25"/>
  <c r="AN10" i="25"/>
  <c r="AN11" i="25"/>
  <c r="AN12" i="25"/>
  <c r="AN13" i="25"/>
  <c r="AN5" i="25"/>
  <c r="AB13" i="25"/>
  <c r="AC13" i="25" s="1"/>
  <c r="L13" i="25"/>
  <c r="M13" i="25" s="1"/>
  <c r="AB12" i="25"/>
  <c r="AC12" i="25" s="1"/>
  <c r="L12" i="25"/>
  <c r="M12" i="25" s="1"/>
  <c r="AB11" i="25"/>
  <c r="AC11" i="25" s="1"/>
  <c r="L11" i="25"/>
  <c r="M11" i="25" s="1"/>
  <c r="AB10" i="25"/>
  <c r="AC10" i="25" s="1"/>
  <c r="L10" i="25"/>
  <c r="M10" i="25" s="1"/>
  <c r="AB9" i="25"/>
  <c r="AC9" i="25" s="1"/>
  <c r="L9" i="25"/>
  <c r="M9" i="25" s="1"/>
  <c r="AB8" i="25"/>
  <c r="AC8" i="25" s="1"/>
  <c r="L8" i="25"/>
  <c r="M8" i="25" s="1"/>
  <c r="AB7" i="25"/>
  <c r="AC7" i="25" s="1"/>
  <c r="L7" i="25"/>
  <c r="M7" i="25" s="1"/>
  <c r="AB6" i="25"/>
  <c r="AC6" i="25" s="1"/>
  <c r="N6" i="25"/>
  <c r="O6" i="25" s="1"/>
  <c r="L6" i="25"/>
  <c r="M6" i="25" s="1"/>
  <c r="AD5" i="25"/>
  <c r="AE5" i="25" s="1"/>
  <c r="AB5" i="25"/>
  <c r="AC5" i="25" s="1"/>
  <c r="N5" i="25"/>
  <c r="O5" i="25" s="1"/>
  <c r="L5" i="25"/>
  <c r="M5" i="25" s="1"/>
  <c r="AD4" i="25"/>
  <c r="AE4" i="25" s="1"/>
  <c r="AB4" i="25"/>
  <c r="AC4" i="25" s="1"/>
  <c r="N4" i="25"/>
  <c r="O4" i="25" s="1"/>
  <c r="L4" i="25"/>
  <c r="M4" i="25" s="1"/>
  <c r="M56" i="28" l="1"/>
  <c r="M57" i="28" s="1"/>
  <c r="M58" i="28" s="1"/>
  <c r="X46" i="28"/>
  <c r="X45" i="28"/>
  <c r="X44" i="28"/>
  <c r="W46" i="28"/>
  <c r="W45" i="28"/>
  <c r="W44" i="28"/>
  <c r="S6" i="24"/>
  <c r="S7" i="24"/>
  <c r="S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S48" i="24"/>
  <c r="S49" i="24"/>
  <c r="S50" i="24"/>
  <c r="S51" i="24"/>
  <c r="S52" i="24"/>
  <c r="S53" i="24"/>
  <c r="S54" i="24"/>
  <c r="S55" i="24"/>
  <c r="S56" i="24"/>
  <c r="S57" i="24"/>
  <c r="S58" i="24"/>
  <c r="S5" i="24"/>
  <c r="P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" i="24"/>
  <c r="AG6" i="23"/>
  <c r="AI6" i="23"/>
  <c r="AJ6" i="23"/>
  <c r="AG7" i="23"/>
  <c r="AI7" i="23"/>
  <c r="AJ7" i="23"/>
  <c r="AG8" i="23"/>
  <c r="AI8" i="23"/>
  <c r="AJ8" i="23"/>
  <c r="AG9" i="23"/>
  <c r="AI9" i="23"/>
  <c r="AJ9" i="23"/>
  <c r="AG10" i="23"/>
  <c r="AH10" i="23"/>
  <c r="AI10" i="23"/>
  <c r="AJ10" i="23"/>
  <c r="AG11" i="23"/>
  <c r="AH11" i="23"/>
  <c r="AI11" i="23"/>
  <c r="AJ11" i="23"/>
  <c r="AG12" i="23"/>
  <c r="AH12" i="23"/>
  <c r="AI12" i="23"/>
  <c r="AJ12" i="23"/>
  <c r="AG13" i="23"/>
  <c r="AH13" i="23"/>
  <c r="AI13" i="23"/>
  <c r="AJ13" i="23"/>
  <c r="AG14" i="23"/>
  <c r="AH14" i="23"/>
  <c r="AI14" i="23"/>
  <c r="AJ14" i="23"/>
  <c r="AG15" i="23"/>
  <c r="AH15" i="23"/>
  <c r="AI15" i="23"/>
  <c r="AJ15" i="23"/>
  <c r="AG16" i="23"/>
  <c r="AH16" i="23"/>
  <c r="AI16" i="23"/>
  <c r="AJ16" i="23"/>
  <c r="AG17" i="23"/>
  <c r="AH17" i="23"/>
  <c r="AI17" i="23"/>
  <c r="AJ17" i="23"/>
  <c r="AG18" i="23"/>
  <c r="AH18" i="23"/>
  <c r="AI18" i="23"/>
  <c r="AJ18" i="23"/>
  <c r="AG19" i="23"/>
  <c r="AH19" i="23"/>
  <c r="AI19" i="23"/>
  <c r="AJ19" i="23"/>
  <c r="AG20" i="23"/>
  <c r="AH20" i="23"/>
  <c r="AI20" i="23"/>
  <c r="AJ20" i="23"/>
  <c r="AG21" i="23"/>
  <c r="AH21" i="23"/>
  <c r="AI21" i="23"/>
  <c r="AJ21" i="23"/>
  <c r="AG22" i="23"/>
  <c r="AH22" i="23"/>
  <c r="AI22" i="23"/>
  <c r="AJ22" i="23"/>
  <c r="AG23" i="23"/>
  <c r="AH23" i="23"/>
  <c r="AI23" i="23"/>
  <c r="AJ23" i="23"/>
  <c r="AG24" i="23"/>
  <c r="AH24" i="23"/>
  <c r="AI24" i="23"/>
  <c r="AJ24" i="23"/>
  <c r="AG25" i="23"/>
  <c r="AH25" i="23"/>
  <c r="AI25" i="23"/>
  <c r="AJ25" i="23"/>
  <c r="AG26" i="23"/>
  <c r="AH26" i="23"/>
  <c r="AI26" i="23"/>
  <c r="AJ26" i="23"/>
  <c r="AG27" i="23"/>
  <c r="AH27" i="23"/>
  <c r="AI27" i="23"/>
  <c r="AJ27" i="23"/>
  <c r="AG28" i="23"/>
  <c r="AH28" i="23"/>
  <c r="AI28" i="23"/>
  <c r="AJ28" i="23"/>
  <c r="AG29" i="23"/>
  <c r="AH29" i="23"/>
  <c r="AI29" i="23"/>
  <c r="AJ29" i="23"/>
  <c r="AG30" i="23"/>
  <c r="AH30" i="23"/>
  <c r="AI30" i="23"/>
  <c r="AJ30" i="23"/>
  <c r="AG31" i="23"/>
  <c r="AH31" i="23"/>
  <c r="AI31" i="23"/>
  <c r="AJ31" i="23"/>
  <c r="AG32" i="23"/>
  <c r="AH32" i="23"/>
  <c r="AI32" i="23"/>
  <c r="AJ32" i="23"/>
  <c r="AG33" i="23"/>
  <c r="AH33" i="23"/>
  <c r="AI33" i="23"/>
  <c r="AJ33" i="23"/>
  <c r="AG34" i="23"/>
  <c r="AH34" i="23"/>
  <c r="AI34" i="23"/>
  <c r="AJ34" i="23"/>
  <c r="AG35" i="23"/>
  <c r="AH35" i="23"/>
  <c r="AI35" i="23"/>
  <c r="AJ35" i="23"/>
  <c r="AG36" i="23"/>
  <c r="AH36" i="23"/>
  <c r="AI36" i="23"/>
  <c r="AJ36" i="23"/>
  <c r="AG37" i="23"/>
  <c r="AH37" i="23"/>
  <c r="AI37" i="23"/>
  <c r="AJ37" i="23"/>
  <c r="AG38" i="23"/>
  <c r="AH38" i="23"/>
  <c r="AI38" i="23"/>
  <c r="AJ38" i="23"/>
  <c r="AG39" i="23"/>
  <c r="AH39" i="23"/>
  <c r="AI39" i="23"/>
  <c r="AJ39" i="23"/>
  <c r="AG40" i="23"/>
  <c r="AH40" i="23"/>
  <c r="AI40" i="23"/>
  <c r="AJ40" i="23"/>
  <c r="AG41" i="23"/>
  <c r="AH41" i="23"/>
  <c r="AI41" i="23"/>
  <c r="AJ41" i="23"/>
  <c r="AG42" i="23"/>
  <c r="AH42" i="23"/>
  <c r="AI42" i="23"/>
  <c r="AJ42" i="23"/>
  <c r="AG43" i="23"/>
  <c r="AH43" i="23"/>
  <c r="AI43" i="23"/>
  <c r="AJ43" i="23"/>
  <c r="AG44" i="23"/>
  <c r="AH44" i="23"/>
  <c r="AI44" i="23"/>
  <c r="AJ44" i="23"/>
  <c r="AG45" i="23"/>
  <c r="AH45" i="23"/>
  <c r="AI45" i="23"/>
  <c r="AJ45" i="23"/>
  <c r="AG46" i="23"/>
  <c r="AH46" i="23"/>
  <c r="AI46" i="23"/>
  <c r="AJ46" i="23"/>
  <c r="AG47" i="23"/>
  <c r="AH47" i="23"/>
  <c r="AI47" i="23"/>
  <c r="AJ47" i="23"/>
  <c r="AG48" i="23"/>
  <c r="AH48" i="23"/>
  <c r="AI48" i="23"/>
  <c r="AJ48" i="23"/>
  <c r="AG49" i="23"/>
  <c r="AH49" i="23"/>
  <c r="AI49" i="23"/>
  <c r="AJ49" i="23"/>
  <c r="AG50" i="23"/>
  <c r="AH50" i="23"/>
  <c r="AI50" i="23"/>
  <c r="AJ50" i="23"/>
  <c r="AG51" i="23"/>
  <c r="AH51" i="23"/>
  <c r="AI51" i="23"/>
  <c r="AJ51" i="23"/>
  <c r="AG52" i="23"/>
  <c r="AH52" i="23"/>
  <c r="AI52" i="23"/>
  <c r="AJ52" i="23"/>
  <c r="AG53" i="23"/>
  <c r="AH53" i="23"/>
  <c r="AI53" i="23"/>
  <c r="AJ53" i="23"/>
  <c r="AG54" i="23"/>
  <c r="AH54" i="23"/>
  <c r="AI54" i="23"/>
  <c r="AJ54" i="23"/>
  <c r="AG55" i="23"/>
  <c r="AH55" i="23"/>
  <c r="AI55" i="23"/>
  <c r="AJ55" i="23"/>
  <c r="AG56" i="23"/>
  <c r="AH56" i="23"/>
  <c r="AI56" i="23"/>
  <c r="AJ56" i="23"/>
  <c r="AG57" i="23"/>
  <c r="AH57" i="23"/>
  <c r="AI57" i="23"/>
  <c r="AJ57" i="23"/>
  <c r="AG58" i="23"/>
  <c r="AH58" i="23"/>
  <c r="AI58" i="23"/>
  <c r="AJ58" i="23"/>
  <c r="AI5" i="23"/>
  <c r="AJ5" i="23"/>
  <c r="AG5" i="23"/>
  <c r="R58" i="23"/>
  <c r="P58" i="23"/>
  <c r="R57" i="23"/>
  <c r="P57" i="23"/>
  <c r="R56" i="23"/>
  <c r="P56" i="23"/>
  <c r="R55" i="23"/>
  <c r="P55" i="23"/>
  <c r="R54" i="23"/>
  <c r="P54" i="23"/>
  <c r="R53" i="23"/>
  <c r="P53" i="23"/>
  <c r="R52" i="23"/>
  <c r="P52" i="23"/>
  <c r="R51" i="23"/>
  <c r="P51" i="23"/>
  <c r="R50" i="23"/>
  <c r="P50" i="23"/>
  <c r="R49" i="23"/>
  <c r="P49" i="23"/>
  <c r="R48" i="23"/>
  <c r="P48" i="23"/>
  <c r="R47" i="23"/>
  <c r="P47" i="23"/>
  <c r="R46" i="23"/>
  <c r="P46" i="23"/>
  <c r="R45" i="23"/>
  <c r="P45" i="23"/>
  <c r="R44" i="23"/>
  <c r="P44" i="23"/>
  <c r="R43" i="23"/>
  <c r="P43" i="23"/>
  <c r="R42" i="23"/>
  <c r="P42" i="23"/>
  <c r="R41" i="23"/>
  <c r="P41" i="23"/>
  <c r="R40" i="23"/>
  <c r="P40" i="23"/>
  <c r="R39" i="23"/>
  <c r="P39" i="23"/>
  <c r="R38" i="23"/>
  <c r="P38" i="23"/>
  <c r="R37" i="23"/>
  <c r="P37" i="23"/>
  <c r="R36" i="23"/>
  <c r="P36" i="23"/>
  <c r="R35" i="23"/>
  <c r="P35" i="23"/>
  <c r="R34" i="23"/>
  <c r="P34" i="23"/>
  <c r="R33" i="23"/>
  <c r="P33" i="23"/>
  <c r="R32" i="23"/>
  <c r="P32" i="23"/>
  <c r="R31" i="23"/>
  <c r="P31" i="23"/>
  <c r="R30" i="23"/>
  <c r="P30" i="23"/>
  <c r="R29" i="23"/>
  <c r="P29" i="23"/>
  <c r="Q28" i="23"/>
  <c r="R28" i="23" s="1"/>
  <c r="P28" i="23"/>
  <c r="Q27" i="23"/>
  <c r="R27" i="23" s="1"/>
  <c r="P27" i="23"/>
  <c r="Q26" i="23"/>
  <c r="R26" i="23" s="1"/>
  <c r="P26" i="23"/>
  <c r="Q25" i="23"/>
  <c r="R25" i="23" s="1"/>
  <c r="P25" i="23"/>
  <c r="Q24" i="23"/>
  <c r="R24" i="23" s="1"/>
  <c r="P24" i="23"/>
  <c r="Q23" i="23"/>
  <c r="R23" i="23" s="1"/>
  <c r="P23" i="23"/>
  <c r="Q22" i="23"/>
  <c r="R22" i="23" s="1"/>
  <c r="P22" i="23"/>
  <c r="Q21" i="23"/>
  <c r="R21" i="23" s="1"/>
  <c r="P21" i="23"/>
  <c r="Q20" i="23"/>
  <c r="R20" i="23" s="1"/>
  <c r="P20" i="23"/>
  <c r="Q19" i="23"/>
  <c r="R19" i="23" s="1"/>
  <c r="P19" i="23"/>
  <c r="Q18" i="23"/>
  <c r="R18" i="23" s="1"/>
  <c r="P18" i="23"/>
  <c r="Q17" i="23"/>
  <c r="R17" i="23" s="1"/>
  <c r="P17" i="23"/>
  <c r="Q16" i="23"/>
  <c r="R16" i="23" s="1"/>
  <c r="P16" i="23"/>
  <c r="Q15" i="23"/>
  <c r="R15" i="23" s="1"/>
  <c r="P15" i="23"/>
  <c r="Q14" i="23"/>
  <c r="R14" i="23" s="1"/>
  <c r="P14" i="23"/>
  <c r="Q13" i="23"/>
  <c r="R13" i="23" s="1"/>
  <c r="P13" i="23"/>
  <c r="Q12" i="23"/>
  <c r="R12" i="23" s="1"/>
  <c r="P12" i="23"/>
  <c r="Q11" i="23"/>
  <c r="R11" i="23" s="1"/>
  <c r="P11" i="23"/>
  <c r="Q10" i="23"/>
  <c r="R10" i="23" s="1"/>
  <c r="P10" i="23"/>
  <c r="Q9" i="23"/>
  <c r="R9" i="23" s="1"/>
  <c r="P9" i="23"/>
  <c r="Q8" i="23"/>
  <c r="R8" i="23" s="1"/>
  <c r="P8" i="23"/>
  <c r="Q7" i="23"/>
  <c r="R7" i="23" s="1"/>
  <c r="P7" i="23"/>
  <c r="Q6" i="23"/>
  <c r="R6" i="23" s="1"/>
  <c r="P6" i="23"/>
  <c r="R5" i="23"/>
  <c r="Q5" i="23"/>
  <c r="P5" i="23"/>
  <c r="AM11" i="22"/>
  <c r="AM12" i="22"/>
  <c r="AM13" i="22"/>
  <c r="AM14" i="22"/>
  <c r="AM15" i="22"/>
  <c r="AM16" i="22"/>
  <c r="AM17" i="22"/>
  <c r="AM18" i="22"/>
  <c r="AM19" i="22"/>
  <c r="AM20" i="22"/>
  <c r="AM21" i="22"/>
  <c r="AM22" i="22"/>
  <c r="AM23" i="22"/>
  <c r="AM24" i="22"/>
  <c r="AM25" i="22"/>
  <c r="AM26" i="22"/>
  <c r="AM27" i="22"/>
  <c r="AM28" i="22"/>
  <c r="AM29" i="22"/>
  <c r="AM30" i="22"/>
  <c r="AM31" i="22"/>
  <c r="AM32" i="22"/>
  <c r="AM33" i="22"/>
  <c r="AM34" i="22"/>
  <c r="AM35" i="22"/>
  <c r="AM36" i="22"/>
  <c r="AM37" i="22"/>
  <c r="AM38" i="22"/>
  <c r="AM39" i="22"/>
  <c r="AM40" i="22"/>
  <c r="AM41" i="22"/>
  <c r="AM42" i="22"/>
  <c r="AM43" i="22"/>
  <c r="AM44" i="22"/>
  <c r="AM45" i="22"/>
  <c r="AM46" i="22"/>
  <c r="AM47" i="22"/>
  <c r="AM48" i="22"/>
  <c r="AM49" i="22"/>
  <c r="AM50" i="22"/>
  <c r="AM51" i="22"/>
  <c r="AM52" i="22"/>
  <c r="AM53" i="22"/>
  <c r="AM54" i="22"/>
  <c r="AM55" i="22"/>
  <c r="AM56" i="22"/>
  <c r="AM57" i="22"/>
  <c r="AM58" i="22"/>
  <c r="AM10" i="22"/>
  <c r="AL6" i="22"/>
  <c r="AL7" i="22"/>
  <c r="AL8" i="22"/>
  <c r="AL9" i="22"/>
  <c r="AL10" i="22"/>
  <c r="AL11" i="22"/>
  <c r="AL12" i="22"/>
  <c r="AL13" i="22"/>
  <c r="AL14" i="22"/>
  <c r="AL15" i="22"/>
  <c r="AL16" i="22"/>
  <c r="AL17" i="22"/>
  <c r="AL18" i="22"/>
  <c r="AL19" i="22"/>
  <c r="AL20" i="22"/>
  <c r="AL21" i="22"/>
  <c r="AL22" i="22"/>
  <c r="AL23" i="22"/>
  <c r="AL24" i="22"/>
  <c r="AL25" i="22"/>
  <c r="AL26" i="22"/>
  <c r="AL27" i="22"/>
  <c r="AL28" i="22"/>
  <c r="AL29" i="22"/>
  <c r="AL30" i="22"/>
  <c r="AL31" i="22"/>
  <c r="AL32" i="22"/>
  <c r="AL33" i="22"/>
  <c r="AL34" i="22"/>
  <c r="AL35" i="22"/>
  <c r="AL36" i="22"/>
  <c r="AL37" i="22"/>
  <c r="AL38" i="22"/>
  <c r="AL39" i="22"/>
  <c r="AL40" i="22"/>
  <c r="AL41" i="22"/>
  <c r="AL42" i="22"/>
  <c r="AL43" i="22"/>
  <c r="AL44" i="22"/>
  <c r="AL45" i="22"/>
  <c r="AL46" i="22"/>
  <c r="AL47" i="22"/>
  <c r="AL48" i="22"/>
  <c r="AL49" i="22"/>
  <c r="AL50" i="22"/>
  <c r="AL51" i="22"/>
  <c r="AL52" i="22"/>
  <c r="AL53" i="22"/>
  <c r="AL54" i="22"/>
  <c r="AL55" i="22"/>
  <c r="AL56" i="22"/>
  <c r="AL57" i="22"/>
  <c r="AL58" i="22"/>
  <c r="AL5" i="22"/>
  <c r="AK11" i="22"/>
  <c r="AK12" i="22"/>
  <c r="AK13" i="22"/>
  <c r="AK14" i="22"/>
  <c r="AK15" i="22"/>
  <c r="AK16" i="22"/>
  <c r="AK17" i="22"/>
  <c r="AK18" i="22"/>
  <c r="AK19" i="22"/>
  <c r="AK20" i="22"/>
  <c r="AK21" i="22"/>
  <c r="AK22" i="22"/>
  <c r="AK23" i="22"/>
  <c r="AK24" i="22"/>
  <c r="AK25" i="22"/>
  <c r="AK26" i="22"/>
  <c r="AK27" i="22"/>
  <c r="AK28" i="22"/>
  <c r="AK29" i="22"/>
  <c r="AK30" i="22"/>
  <c r="AK31" i="22"/>
  <c r="AK32" i="22"/>
  <c r="AK33" i="22"/>
  <c r="AK34" i="22"/>
  <c r="AK35" i="22"/>
  <c r="AK36" i="22"/>
  <c r="AK37" i="22"/>
  <c r="AK38" i="22"/>
  <c r="AK39" i="22"/>
  <c r="AK40" i="22"/>
  <c r="AK41" i="22"/>
  <c r="AK42" i="22"/>
  <c r="AK43" i="22"/>
  <c r="AK44" i="22"/>
  <c r="AK45" i="22"/>
  <c r="AK46" i="22"/>
  <c r="AK47" i="22"/>
  <c r="AK48" i="22"/>
  <c r="AK49" i="22"/>
  <c r="AK50" i="22"/>
  <c r="AK51" i="22"/>
  <c r="AK52" i="22"/>
  <c r="AK53" i="22"/>
  <c r="AK54" i="22"/>
  <c r="AK55" i="22"/>
  <c r="AK56" i="22"/>
  <c r="AK57" i="22"/>
  <c r="AK58" i="22"/>
  <c r="AK10" i="22"/>
  <c r="AJ6" i="22"/>
  <c r="AJ7" i="22"/>
  <c r="AJ8" i="22"/>
  <c r="AJ9" i="22"/>
  <c r="AJ10" i="22"/>
  <c r="AJ11" i="22"/>
  <c r="AJ12" i="22"/>
  <c r="AJ13" i="22"/>
  <c r="AJ14" i="22"/>
  <c r="AJ15" i="22"/>
  <c r="AJ16" i="22"/>
  <c r="AJ17" i="22"/>
  <c r="AJ18" i="22"/>
  <c r="AJ19" i="22"/>
  <c r="AJ20" i="22"/>
  <c r="AJ21" i="22"/>
  <c r="AJ22" i="22"/>
  <c r="AJ23" i="22"/>
  <c r="AJ24" i="22"/>
  <c r="AJ25" i="22"/>
  <c r="AJ26" i="22"/>
  <c r="AJ27" i="22"/>
  <c r="AJ28" i="22"/>
  <c r="AJ29" i="22"/>
  <c r="AJ30" i="22"/>
  <c r="AJ31" i="22"/>
  <c r="AJ32" i="22"/>
  <c r="AJ33" i="22"/>
  <c r="AJ34" i="22"/>
  <c r="AJ35" i="22"/>
  <c r="AJ36" i="22"/>
  <c r="AJ37" i="22"/>
  <c r="AJ38" i="22"/>
  <c r="AJ39" i="22"/>
  <c r="AJ40" i="22"/>
  <c r="AJ41" i="22"/>
  <c r="AJ42" i="22"/>
  <c r="AJ43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" i="22"/>
  <c r="R58" i="22"/>
  <c r="P58" i="22"/>
  <c r="R57" i="22"/>
  <c r="P57" i="22"/>
  <c r="R56" i="22"/>
  <c r="P56" i="22"/>
  <c r="R55" i="22"/>
  <c r="P55" i="22"/>
  <c r="R54" i="22"/>
  <c r="P54" i="22"/>
  <c r="R53" i="22"/>
  <c r="P53" i="22"/>
  <c r="R52" i="22"/>
  <c r="P52" i="22"/>
  <c r="R51" i="22"/>
  <c r="O51" i="22"/>
  <c r="P51" i="22" s="1"/>
  <c r="R50" i="22"/>
  <c r="O50" i="22"/>
  <c r="P50" i="22" s="1"/>
  <c r="R49" i="22"/>
  <c r="O49" i="22"/>
  <c r="P49" i="22" s="1"/>
  <c r="R48" i="22"/>
  <c r="O48" i="22"/>
  <c r="P48" i="22" s="1"/>
  <c r="R47" i="22"/>
  <c r="O47" i="22"/>
  <c r="P47" i="22" s="1"/>
  <c r="R46" i="22"/>
  <c r="O46" i="22"/>
  <c r="P46" i="22" s="1"/>
  <c r="R45" i="22"/>
  <c r="O45" i="22"/>
  <c r="P45" i="22" s="1"/>
  <c r="R44" i="22"/>
  <c r="O44" i="22"/>
  <c r="P44" i="22" s="1"/>
  <c r="R43" i="22"/>
  <c r="O43" i="22"/>
  <c r="P43" i="22" s="1"/>
  <c r="R42" i="22"/>
  <c r="O42" i="22"/>
  <c r="P42" i="22" s="1"/>
  <c r="R41" i="22"/>
  <c r="O41" i="22"/>
  <c r="P41" i="22" s="1"/>
  <c r="R40" i="22"/>
  <c r="O40" i="22"/>
  <c r="P40" i="22" s="1"/>
  <c r="R39" i="22"/>
  <c r="O39" i="22"/>
  <c r="P39" i="22" s="1"/>
  <c r="R38" i="22"/>
  <c r="O38" i="22"/>
  <c r="P38" i="22" s="1"/>
  <c r="R37" i="22"/>
  <c r="O37" i="22"/>
  <c r="P37" i="22" s="1"/>
  <c r="R36" i="22"/>
  <c r="O36" i="22"/>
  <c r="P36" i="22" s="1"/>
  <c r="T35" i="22"/>
  <c r="T37" i="22" s="1"/>
  <c r="R35" i="22"/>
  <c r="O35" i="22"/>
  <c r="P35" i="22" s="1"/>
  <c r="T34" i="22"/>
  <c r="R34" i="22"/>
  <c r="O34" i="22"/>
  <c r="P34" i="22" s="1"/>
  <c r="T33" i="22"/>
  <c r="R33" i="22"/>
  <c r="O33" i="22"/>
  <c r="P33" i="22" s="1"/>
  <c r="T32" i="22"/>
  <c r="R32" i="22"/>
  <c r="O32" i="22"/>
  <c r="P32" i="22" s="1"/>
  <c r="T31" i="22"/>
  <c r="R31" i="22"/>
  <c r="O31" i="22"/>
  <c r="P31" i="22" s="1"/>
  <c r="R30" i="22"/>
  <c r="O30" i="22"/>
  <c r="P30" i="22" s="1"/>
  <c r="R29" i="22"/>
  <c r="O29" i="22"/>
  <c r="P29" i="22" s="1"/>
  <c r="R28" i="22"/>
  <c r="O28" i="22"/>
  <c r="P28" i="22" s="1"/>
  <c r="N27" i="22"/>
  <c r="R27" i="22" s="1"/>
  <c r="N26" i="22"/>
  <c r="P26" i="22" s="1"/>
  <c r="N25" i="22"/>
  <c r="R25" i="22" s="1"/>
  <c r="N24" i="22"/>
  <c r="P24" i="22" s="1"/>
  <c r="N23" i="22"/>
  <c r="R23" i="22" s="1"/>
  <c r="R22" i="22"/>
  <c r="N22" i="22"/>
  <c r="P22" i="22" s="1"/>
  <c r="N21" i="22"/>
  <c r="P21" i="22" s="1"/>
  <c r="Q20" i="22"/>
  <c r="R20" i="22" s="1"/>
  <c r="P20" i="22"/>
  <c r="N20" i="22"/>
  <c r="Q19" i="22"/>
  <c r="N19" i="22"/>
  <c r="P19" i="22" s="1"/>
  <c r="Q18" i="22"/>
  <c r="N18" i="22"/>
  <c r="P18" i="22" s="1"/>
  <c r="Q17" i="22"/>
  <c r="N17" i="22"/>
  <c r="O17" i="22" s="1"/>
  <c r="P17" i="22" s="1"/>
  <c r="Q16" i="22"/>
  <c r="N16" i="22"/>
  <c r="O16" i="22" s="1"/>
  <c r="P16" i="22" s="1"/>
  <c r="Q15" i="22"/>
  <c r="N15" i="22"/>
  <c r="O15" i="22" s="1"/>
  <c r="P15" i="22" s="1"/>
  <c r="Q14" i="22"/>
  <c r="N14" i="22"/>
  <c r="Q13" i="22"/>
  <c r="N13" i="22"/>
  <c r="O13" i="22" s="1"/>
  <c r="P13" i="22" s="1"/>
  <c r="Q12" i="22"/>
  <c r="N12" i="22"/>
  <c r="O12" i="22" s="1"/>
  <c r="P12" i="22" s="1"/>
  <c r="Q11" i="22"/>
  <c r="N11" i="22"/>
  <c r="O11" i="22" s="1"/>
  <c r="P11" i="22" s="1"/>
  <c r="Q10" i="22"/>
  <c r="N10" i="22"/>
  <c r="Q9" i="22"/>
  <c r="N9" i="22"/>
  <c r="O9" i="22" s="1"/>
  <c r="P9" i="22" s="1"/>
  <c r="Q8" i="22"/>
  <c r="N8" i="22"/>
  <c r="O8" i="22" s="1"/>
  <c r="P8" i="22" s="1"/>
  <c r="Q7" i="22"/>
  <c r="N7" i="22"/>
  <c r="O7" i="22" s="1"/>
  <c r="P7" i="22" s="1"/>
  <c r="Q6" i="22"/>
  <c r="N6" i="22"/>
  <c r="T5" i="22"/>
  <c r="T9" i="22" s="1"/>
  <c r="Q5" i="22"/>
  <c r="N5" i="22"/>
  <c r="O5" i="22" s="1"/>
  <c r="P5" i="22" s="1"/>
  <c r="T40" i="22" l="1"/>
  <c r="T45" i="22" s="1"/>
  <c r="R19" i="22"/>
  <c r="P27" i="22"/>
  <c r="R7" i="22"/>
  <c r="R11" i="22"/>
  <c r="R6" i="22"/>
  <c r="R10" i="22"/>
  <c r="R14" i="22"/>
  <c r="X50" i="28"/>
  <c r="X49" i="28"/>
  <c r="X48" i="28"/>
  <c r="X47" i="28"/>
  <c r="W50" i="28"/>
  <c r="W49" i="28"/>
  <c r="W48" i="28"/>
  <c r="W47" i="28"/>
  <c r="T6" i="22"/>
  <c r="T10" i="22"/>
  <c r="T13" i="22" s="1"/>
  <c r="O6" i="22"/>
  <c r="P6" i="22" s="1"/>
  <c r="R8" i="22"/>
  <c r="O10" i="22"/>
  <c r="P10" i="22" s="1"/>
  <c r="R12" i="22"/>
  <c r="O14" i="22"/>
  <c r="P14" i="22" s="1"/>
  <c r="R18" i="22"/>
  <c r="R21" i="22"/>
  <c r="P23" i="22"/>
  <c r="R26" i="22"/>
  <c r="T36" i="22"/>
  <c r="R16" i="22"/>
  <c r="R15" i="22"/>
  <c r="T49" i="22"/>
  <c r="T47" i="22"/>
  <c r="T50" i="22"/>
  <c r="T46" i="22"/>
  <c r="T48" i="22"/>
  <c r="T44" i="22"/>
  <c r="T8" i="22"/>
  <c r="T12" i="22"/>
  <c r="R24" i="22"/>
  <c r="P25" i="22"/>
  <c r="T38" i="22"/>
  <c r="T42" i="22"/>
  <c r="R5" i="22"/>
  <c r="R17" i="22"/>
  <c r="T7" i="22"/>
  <c r="T11" i="22"/>
  <c r="T39" i="22"/>
  <c r="T43" i="22"/>
  <c r="R9" i="22"/>
  <c r="R13" i="22"/>
  <c r="T41" i="22"/>
  <c r="EJ24" i="20"/>
  <c r="EI24" i="20"/>
  <c r="EH24" i="20"/>
  <c r="EG24" i="20"/>
  <c r="EF24" i="20"/>
  <c r="EE24" i="20"/>
  <c r="ED24" i="20"/>
  <c r="EC24" i="20"/>
  <c r="EB24" i="20"/>
  <c r="EA24" i="20"/>
  <c r="DZ24" i="20"/>
  <c r="DY24" i="20"/>
  <c r="DX24" i="20"/>
  <c r="DW24" i="20"/>
  <c r="DV24" i="20"/>
  <c r="DU24" i="20"/>
  <c r="DT24" i="20"/>
  <c r="EJ23" i="20"/>
  <c r="EI23" i="20"/>
  <c r="EH23" i="20"/>
  <c r="EG23" i="20"/>
  <c r="EF23" i="20"/>
  <c r="EE23" i="20"/>
  <c r="ED23" i="20"/>
  <c r="EC23" i="20"/>
  <c r="EB23" i="20"/>
  <c r="EA23" i="20"/>
  <c r="DZ23" i="20"/>
  <c r="DY23" i="20"/>
  <c r="DX23" i="20"/>
  <c r="DW23" i="20"/>
  <c r="DV23" i="20"/>
  <c r="DU23" i="20"/>
  <c r="DT23" i="20"/>
  <c r="DO24" i="20"/>
  <c r="DN24" i="20"/>
  <c r="DM24" i="20"/>
  <c r="DL24" i="20"/>
  <c r="DK24" i="20"/>
  <c r="DJ24" i="20"/>
  <c r="DI24" i="20"/>
  <c r="DH24" i="20"/>
  <c r="DG24" i="20"/>
  <c r="DF24" i="20"/>
  <c r="DE24" i="20"/>
  <c r="DD24" i="20"/>
  <c r="DC24" i="20"/>
  <c r="DB24" i="20"/>
  <c r="DA24" i="20"/>
  <c r="CZ24" i="20"/>
  <c r="CY24" i="20"/>
  <c r="CU24" i="20"/>
  <c r="CT24" i="20"/>
  <c r="CS24" i="20"/>
  <c r="CR24" i="20"/>
  <c r="CQ24" i="20"/>
  <c r="CP24" i="20"/>
  <c r="CO24" i="20"/>
  <c r="CN24" i="20"/>
  <c r="CM24" i="20"/>
  <c r="CL24" i="20"/>
  <c r="CK24" i="20"/>
  <c r="CJ24" i="20"/>
  <c r="CI24" i="20"/>
  <c r="CH24" i="20"/>
  <c r="CG24" i="20"/>
  <c r="CF24" i="20"/>
  <c r="CE24" i="20"/>
  <c r="CD24" i="20"/>
  <c r="CC24" i="20"/>
  <c r="CB24" i="20"/>
  <c r="CA24" i="20"/>
  <c r="BZ24" i="20"/>
  <c r="BY24" i="20"/>
  <c r="BX24" i="20"/>
  <c r="BW24" i="20"/>
  <c r="BV24" i="20"/>
  <c r="BU24" i="20"/>
  <c r="BT24" i="20"/>
  <c r="BS24" i="20"/>
  <c r="BR24" i="20"/>
  <c r="BQ24" i="20"/>
  <c r="BP24" i="20"/>
  <c r="BO24" i="20"/>
  <c r="BN24" i="20"/>
  <c r="BM24" i="20"/>
  <c r="DO23" i="20"/>
  <c r="DN23" i="20"/>
  <c r="DM23" i="20"/>
  <c r="DL23" i="20"/>
  <c r="DK23" i="20"/>
  <c r="DJ23" i="20"/>
  <c r="DI23" i="20"/>
  <c r="DH23" i="20"/>
  <c r="DG23" i="20"/>
  <c r="DF23" i="20"/>
  <c r="DE23" i="20"/>
  <c r="DD23" i="20"/>
  <c r="DC23" i="20"/>
  <c r="DB23" i="20"/>
  <c r="DA23" i="20"/>
  <c r="CZ23" i="20"/>
  <c r="CY23" i="20"/>
  <c r="CU23" i="20"/>
  <c r="CT23" i="20"/>
  <c r="CS23" i="20"/>
  <c r="CR23" i="20"/>
  <c r="CQ23" i="20"/>
  <c r="CP23" i="20"/>
  <c r="CO23" i="20"/>
  <c r="CN23" i="20"/>
  <c r="CM23" i="20"/>
  <c r="CL23" i="20"/>
  <c r="CK23" i="20"/>
  <c r="CJ23" i="20"/>
  <c r="CI23" i="20"/>
  <c r="CH23" i="20"/>
  <c r="CG23" i="20"/>
  <c r="CF23" i="20"/>
  <c r="CE23" i="20"/>
  <c r="CD23" i="20"/>
  <c r="CC23" i="20"/>
  <c r="CB23" i="20"/>
  <c r="CA23" i="20"/>
  <c r="BZ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T15" i="22" l="1"/>
  <c r="T17" i="22" s="1"/>
  <c r="T14" i="22"/>
  <c r="W53" i="28"/>
  <c r="W51" i="28"/>
  <c r="W55" i="28"/>
  <c r="Y47" i="28" s="1"/>
  <c r="W54" i="28"/>
  <c r="W52" i="28"/>
  <c r="X55" i="28"/>
  <c r="Z48" i="28" s="1"/>
  <c r="X54" i="28"/>
  <c r="Z54" i="28" s="1"/>
  <c r="X52" i="28"/>
  <c r="X51" i="28"/>
  <c r="Z51" i="28" s="1"/>
  <c r="X53" i="28"/>
  <c r="Z53" i="28" s="1"/>
  <c r="T19" i="22"/>
  <c r="T16" i="22"/>
  <c r="T55" i="22"/>
  <c r="T54" i="22"/>
  <c r="U54" i="22" s="1"/>
  <c r="T53" i="22"/>
  <c r="T52" i="22"/>
  <c r="T51" i="22"/>
  <c r="U51" i="22" s="1"/>
  <c r="U50" i="22"/>
  <c r="U42" i="22"/>
  <c r="D24" i="15"/>
  <c r="E24" i="15"/>
  <c r="D25" i="15"/>
  <c r="E25" i="15"/>
  <c r="T5" i="1"/>
  <c r="T18" i="22" l="1"/>
  <c r="T20" i="22"/>
  <c r="U15" i="22"/>
  <c r="Y54" i="28"/>
  <c r="U12" i="22"/>
  <c r="U8" i="22"/>
  <c r="Y52" i="28"/>
  <c r="Z50" i="28"/>
  <c r="W58" i="28"/>
  <c r="W56" i="28"/>
  <c r="Y28" i="28"/>
  <c r="Y27" i="28"/>
  <c r="Y26" i="28"/>
  <c r="Y25" i="28"/>
  <c r="Y24" i="28"/>
  <c r="Y23" i="28"/>
  <c r="W57" i="28"/>
  <c r="Y31" i="28"/>
  <c r="Y30" i="28"/>
  <c r="Y33" i="28"/>
  <c r="Y32" i="28"/>
  <c r="Y34" i="28"/>
  <c r="Y29" i="28"/>
  <c r="Y35" i="28"/>
  <c r="Y39" i="28"/>
  <c r="Y37" i="28"/>
  <c r="Y36" i="28"/>
  <c r="Y38" i="28"/>
  <c r="Y40" i="28"/>
  <c r="Y41" i="28"/>
  <c r="Y42" i="28"/>
  <c r="Y43" i="28"/>
  <c r="Y46" i="28"/>
  <c r="Y44" i="28"/>
  <c r="Y45" i="28"/>
  <c r="X57" i="28"/>
  <c r="Z57" i="28" s="1"/>
  <c r="X58" i="28"/>
  <c r="Z58" i="28" s="1"/>
  <c r="X56" i="28"/>
  <c r="Z56" i="28" s="1"/>
  <c r="Z27" i="28"/>
  <c r="Z31" i="28"/>
  <c r="Z28" i="28"/>
  <c r="Z26" i="28"/>
  <c r="Z24" i="28"/>
  <c r="Z25" i="28"/>
  <c r="Z23" i="28"/>
  <c r="Z32" i="28"/>
  <c r="Z29" i="28"/>
  <c r="Z34" i="28"/>
  <c r="Z35" i="28"/>
  <c r="Z30" i="28"/>
  <c r="Z33" i="28"/>
  <c r="Z36" i="28"/>
  <c r="Z39" i="28"/>
  <c r="Z37" i="28"/>
  <c r="Z38" i="28"/>
  <c r="Z41" i="28"/>
  <c r="Z42" i="28"/>
  <c r="Z43" i="28"/>
  <c r="Z40" i="28"/>
  <c r="Z46" i="28"/>
  <c r="Z45" i="28"/>
  <c r="Z44" i="28"/>
  <c r="Z52" i="28"/>
  <c r="Z49" i="28"/>
  <c r="Y50" i="28"/>
  <c r="Y49" i="28"/>
  <c r="Y51" i="28"/>
  <c r="Z47" i="28"/>
  <c r="Y53" i="28"/>
  <c r="Y48" i="28"/>
  <c r="U39" i="22"/>
  <c r="U17" i="22"/>
  <c r="U7" i="22"/>
  <c r="U52" i="22"/>
  <c r="U49" i="22"/>
  <c r="U14" i="22"/>
  <c r="U46" i="22"/>
  <c r="U43" i="22"/>
  <c r="U53" i="22"/>
  <c r="U44" i="22"/>
  <c r="U16" i="22"/>
  <c r="U11" i="22"/>
  <c r="U47" i="22"/>
  <c r="U19" i="22"/>
  <c r="T22" i="22"/>
  <c r="U22" i="22" s="1"/>
  <c r="T24" i="22"/>
  <c r="U24" i="22" s="1"/>
  <c r="U20" i="22"/>
  <c r="T23" i="22"/>
  <c r="U23" i="22" s="1"/>
  <c r="T25" i="22"/>
  <c r="T21" i="22"/>
  <c r="U21" i="22" s="1"/>
  <c r="U35" i="22"/>
  <c r="T59" i="22"/>
  <c r="U59" i="22" s="1"/>
  <c r="U34" i="22"/>
  <c r="U30" i="22"/>
  <c r="U29" i="22"/>
  <c r="U28" i="22"/>
  <c r="U31" i="22"/>
  <c r="T58" i="22"/>
  <c r="U58" i="22" s="1"/>
  <c r="T57" i="22"/>
  <c r="U57" i="22" s="1"/>
  <c r="T56" i="22"/>
  <c r="U56" i="22" s="1"/>
  <c r="U32" i="22"/>
  <c r="U36" i="22"/>
  <c r="U37" i="22"/>
  <c r="U40" i="22"/>
  <c r="U10" i="22"/>
  <c r="U45" i="22"/>
  <c r="U9" i="22"/>
  <c r="U13" i="22"/>
  <c r="U6" i="22"/>
  <c r="U5" i="22"/>
  <c r="U33" i="22"/>
  <c r="U41" i="22"/>
  <c r="U48" i="22"/>
  <c r="U18" i="22"/>
  <c r="U38" i="22"/>
  <c r="T7" i="1"/>
  <c r="T6" i="1"/>
  <c r="T8" i="1"/>
  <c r="T9" i="1"/>
  <c r="T10" i="1"/>
  <c r="AS38" i="19"/>
  <c r="AS37" i="19"/>
  <c r="AS18" i="19"/>
  <c r="AS17" i="19"/>
  <c r="AR38" i="19"/>
  <c r="AR37" i="19"/>
  <c r="AR18" i="19"/>
  <c r="AR17" i="19"/>
  <c r="AQ38" i="19"/>
  <c r="AQ37" i="19"/>
  <c r="AQ18" i="19"/>
  <c r="AQ17" i="19"/>
  <c r="AP38" i="19"/>
  <c r="AP37" i="19"/>
  <c r="AP18" i="19"/>
  <c r="AP17" i="19"/>
  <c r="AO38" i="19"/>
  <c r="AO37" i="19"/>
  <c r="AO18" i="19"/>
  <c r="AO17" i="19"/>
  <c r="AN38" i="19"/>
  <c r="AN37" i="19"/>
  <c r="AN18" i="19"/>
  <c r="AN17" i="19"/>
  <c r="AM38" i="19"/>
  <c r="AM37" i="19"/>
  <c r="AM18" i="19"/>
  <c r="AM17" i="19"/>
  <c r="AL38" i="19"/>
  <c r="AL37" i="19"/>
  <c r="AL18" i="19"/>
  <c r="AL17" i="19"/>
  <c r="AK38" i="19"/>
  <c r="AK37" i="19"/>
  <c r="AK18" i="19"/>
  <c r="AK17" i="19"/>
  <c r="AG38" i="19"/>
  <c r="AG37" i="19"/>
  <c r="AG18" i="19"/>
  <c r="AG17" i="19"/>
  <c r="AF18" i="19"/>
  <c r="AF17" i="19"/>
  <c r="AF38" i="19"/>
  <c r="AF37" i="19"/>
  <c r="AD26" i="19"/>
  <c r="Z39" i="19"/>
  <c r="AA39" i="19"/>
  <c r="AB39" i="19"/>
  <c r="AC39" i="19"/>
  <c r="Y39" i="19"/>
  <c r="Z19" i="19"/>
  <c r="AA19" i="19"/>
  <c r="AB19" i="19"/>
  <c r="AC19" i="19"/>
  <c r="Y19" i="19"/>
  <c r="Y56" i="28" l="1"/>
  <c r="Y57" i="28" s="1"/>
  <c r="Y58" i="28" s="1"/>
  <c r="T26" i="22"/>
  <c r="U26" i="22" s="1"/>
  <c r="U25" i="22"/>
  <c r="T27" i="22"/>
  <c r="U27" i="22" s="1"/>
  <c r="T13" i="1"/>
  <c r="T15" i="1"/>
  <c r="T14" i="1"/>
  <c r="T11" i="1"/>
  <c r="T12" i="1"/>
  <c r="AG39" i="19"/>
  <c r="DV22" i="18"/>
  <c r="DU22" i="18"/>
  <c r="DT22" i="18"/>
  <c r="DS22" i="18"/>
  <c r="DR22" i="18"/>
  <c r="DQ22" i="18"/>
  <c r="DP22" i="18"/>
  <c r="DO22" i="18"/>
  <c r="DN22" i="18"/>
  <c r="DM22" i="18"/>
  <c r="DL22" i="18"/>
  <c r="DK22" i="18"/>
  <c r="DJ22" i="18"/>
  <c r="DI22" i="18"/>
  <c r="DH22" i="18"/>
  <c r="DG22" i="18"/>
  <c r="DF22" i="18"/>
  <c r="DE22" i="18"/>
  <c r="DD22" i="18"/>
  <c r="DC22" i="18"/>
  <c r="DB22" i="18"/>
  <c r="DA22" i="18"/>
  <c r="CZ22" i="18"/>
  <c r="CY22" i="18"/>
  <c r="CX22" i="18"/>
  <c r="CW22" i="18"/>
  <c r="CV22" i="18"/>
  <c r="CU22" i="18"/>
  <c r="CT22" i="18"/>
  <c r="CS22" i="18"/>
  <c r="CR22" i="18"/>
  <c r="CQ22" i="18"/>
  <c r="CP22" i="18"/>
  <c r="CO22" i="18"/>
  <c r="CN22" i="18"/>
  <c r="CM22" i="18"/>
  <c r="CL22" i="18"/>
  <c r="CK22" i="18"/>
  <c r="CJ22" i="18"/>
  <c r="CI22" i="18"/>
  <c r="CH22" i="18"/>
  <c r="CG22" i="18"/>
  <c r="CF22" i="18"/>
  <c r="CE22" i="18"/>
  <c r="CD22" i="18"/>
  <c r="CC22" i="18"/>
  <c r="CB22" i="18"/>
  <c r="CA22" i="18"/>
  <c r="BW22" i="18"/>
  <c r="BV22" i="18"/>
  <c r="BU22" i="18"/>
  <c r="BT22" i="18"/>
  <c r="BW21" i="18"/>
  <c r="BV21" i="18"/>
  <c r="BU21" i="18"/>
  <c r="BT21" i="18"/>
  <c r="BW20" i="18"/>
  <c r="BV20" i="18"/>
  <c r="BU20" i="18"/>
  <c r="BT20" i="18"/>
  <c r="BW19" i="18"/>
  <c r="BV19" i="18"/>
  <c r="BU19" i="18"/>
  <c r="BT19" i="18"/>
  <c r="BW17" i="18"/>
  <c r="BV17" i="18"/>
  <c r="BU17" i="18"/>
  <c r="BT17" i="18"/>
  <c r="BW15" i="18"/>
  <c r="BV15" i="18"/>
  <c r="BU15" i="18"/>
  <c r="BT15" i="18"/>
  <c r="BW16" i="18"/>
  <c r="BV16" i="18"/>
  <c r="BU16" i="18"/>
  <c r="BT16" i="18"/>
  <c r="BW13" i="18"/>
  <c r="BV13" i="18"/>
  <c r="BU13" i="18"/>
  <c r="BT13" i="18"/>
  <c r="BW12" i="18"/>
  <c r="BV12" i="18"/>
  <c r="BU12" i="18"/>
  <c r="BT12" i="18"/>
  <c r="DV12" i="18"/>
  <c r="DU12" i="18"/>
  <c r="DT12" i="18"/>
  <c r="DS12" i="18"/>
  <c r="DR12" i="18"/>
  <c r="DQ12" i="18"/>
  <c r="DP12" i="18"/>
  <c r="DO12" i="18"/>
  <c r="DN12" i="18"/>
  <c r="DM12" i="18"/>
  <c r="DL12" i="18"/>
  <c r="DK12" i="18"/>
  <c r="DJ12" i="18"/>
  <c r="DI12" i="18"/>
  <c r="DH12" i="18"/>
  <c r="DG12" i="18"/>
  <c r="DF12" i="18"/>
  <c r="DE12" i="18"/>
  <c r="DD12" i="18"/>
  <c r="DC12" i="18"/>
  <c r="DB12" i="18"/>
  <c r="DA12" i="18"/>
  <c r="CZ12" i="18"/>
  <c r="CY12" i="18"/>
  <c r="CX12" i="18"/>
  <c r="CW12" i="18"/>
  <c r="CV12" i="18"/>
  <c r="CU12" i="18"/>
  <c r="CT12" i="18"/>
  <c r="CS12" i="18"/>
  <c r="CR12" i="18"/>
  <c r="CQ12" i="18"/>
  <c r="CP12" i="18"/>
  <c r="CO12" i="18"/>
  <c r="CN12" i="18"/>
  <c r="CM12" i="18"/>
  <c r="CL12" i="18"/>
  <c r="CK12" i="18"/>
  <c r="CJ12" i="18"/>
  <c r="CI12" i="18"/>
  <c r="CH12" i="18"/>
  <c r="CG12" i="18"/>
  <c r="CF12" i="18"/>
  <c r="CE12" i="18"/>
  <c r="CD12" i="18"/>
  <c r="CC12" i="18"/>
  <c r="CB12" i="18"/>
  <c r="CA12" i="18"/>
  <c r="BW14" i="18"/>
  <c r="BV14" i="18"/>
  <c r="BU14" i="18"/>
  <c r="BT14" i="18"/>
  <c r="DV11" i="18"/>
  <c r="DU11" i="18"/>
  <c r="DT11" i="18"/>
  <c r="DS11" i="18"/>
  <c r="DR11" i="18"/>
  <c r="DQ11" i="18"/>
  <c r="DP11" i="18"/>
  <c r="DO11" i="18"/>
  <c r="DN11" i="18"/>
  <c r="DM11" i="18"/>
  <c r="DL11" i="18"/>
  <c r="DK11" i="18"/>
  <c r="DJ11" i="18"/>
  <c r="DI11" i="18"/>
  <c r="DH11" i="18"/>
  <c r="DG11" i="18"/>
  <c r="DF11" i="18"/>
  <c r="DE11" i="18"/>
  <c r="DD11" i="18"/>
  <c r="DC11" i="18"/>
  <c r="DB11" i="18"/>
  <c r="DA11" i="18"/>
  <c r="CZ11" i="18"/>
  <c r="CY11" i="18"/>
  <c r="CX11" i="18"/>
  <c r="CW11" i="18"/>
  <c r="CV11" i="18"/>
  <c r="CU11" i="18"/>
  <c r="CT11" i="18"/>
  <c r="CS11" i="18"/>
  <c r="CR11" i="18"/>
  <c r="CQ11" i="18"/>
  <c r="CP11" i="18"/>
  <c r="CO11" i="18"/>
  <c r="CN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W11" i="18"/>
  <c r="BV11" i="18"/>
  <c r="BU11" i="18"/>
  <c r="BT11" i="18"/>
  <c r="DV10" i="18"/>
  <c r="DU10" i="18"/>
  <c r="DT10" i="18"/>
  <c r="DS10" i="18"/>
  <c r="DR10" i="18"/>
  <c r="DQ10" i="18"/>
  <c r="DP10" i="18"/>
  <c r="DO10" i="18"/>
  <c r="DN10" i="18"/>
  <c r="DM10" i="18"/>
  <c r="DL10" i="18"/>
  <c r="DK10" i="18"/>
  <c r="DJ10" i="18"/>
  <c r="DI10" i="18"/>
  <c r="DH10" i="18"/>
  <c r="DG10" i="18"/>
  <c r="DF10" i="18"/>
  <c r="DE10" i="18"/>
  <c r="DD10" i="18"/>
  <c r="DC10" i="18"/>
  <c r="DB10" i="18"/>
  <c r="DA10" i="18"/>
  <c r="CZ10" i="18"/>
  <c r="CY10" i="18"/>
  <c r="CX10" i="18"/>
  <c r="CW10" i="18"/>
  <c r="CV10" i="18"/>
  <c r="CU10" i="18"/>
  <c r="CT10" i="18"/>
  <c r="CS10" i="18"/>
  <c r="CR10" i="18"/>
  <c r="CQ10" i="18"/>
  <c r="CP10" i="18"/>
  <c r="CO10" i="18"/>
  <c r="CN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W10" i="18"/>
  <c r="BV10" i="18"/>
  <c r="BU10" i="18"/>
  <c r="BT10" i="18"/>
  <c r="BW9" i="18"/>
  <c r="BV9" i="18"/>
  <c r="BU9" i="18"/>
  <c r="BT9" i="18"/>
  <c r="DV8" i="18"/>
  <c r="DU8" i="18"/>
  <c r="DT8" i="18"/>
  <c r="DS8" i="18"/>
  <c r="DR8" i="18"/>
  <c r="DQ8" i="18"/>
  <c r="DP8" i="18"/>
  <c r="DO8" i="18"/>
  <c r="DN8" i="18"/>
  <c r="DM8" i="18"/>
  <c r="DL8" i="18"/>
  <c r="DK8" i="18"/>
  <c r="DJ8" i="18"/>
  <c r="DI8" i="18"/>
  <c r="DH8" i="18"/>
  <c r="DG8" i="18"/>
  <c r="DF8" i="18"/>
  <c r="DE8" i="18"/>
  <c r="DD8" i="18"/>
  <c r="DC8" i="18"/>
  <c r="DB8" i="18"/>
  <c r="DA8" i="18"/>
  <c r="CZ8" i="18"/>
  <c r="CY8" i="18"/>
  <c r="CX8" i="18"/>
  <c r="CW8" i="18"/>
  <c r="CV8" i="18"/>
  <c r="CU8" i="18"/>
  <c r="CT8" i="18"/>
  <c r="CS8" i="18"/>
  <c r="CR8" i="18"/>
  <c r="CQ8" i="18"/>
  <c r="CP8" i="18"/>
  <c r="CO8" i="18"/>
  <c r="CN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W8" i="18"/>
  <c r="BV8" i="18"/>
  <c r="BU8" i="18"/>
  <c r="BT8" i="18"/>
  <c r="DV7" i="18"/>
  <c r="DU7" i="18"/>
  <c r="DT7" i="18"/>
  <c r="DS7" i="18"/>
  <c r="DR7" i="18"/>
  <c r="DQ7" i="18"/>
  <c r="DP7" i="18"/>
  <c r="DO7" i="18"/>
  <c r="DN7" i="18"/>
  <c r="DM7" i="18"/>
  <c r="DL7" i="18"/>
  <c r="DK7" i="18"/>
  <c r="DJ7" i="18"/>
  <c r="DI7" i="18"/>
  <c r="DH7" i="18"/>
  <c r="DG7" i="18"/>
  <c r="DF7" i="18"/>
  <c r="DE7" i="18"/>
  <c r="DD7" i="18"/>
  <c r="DC7" i="18"/>
  <c r="DB7" i="18"/>
  <c r="DA7" i="18"/>
  <c r="CZ7" i="18"/>
  <c r="CY7" i="18"/>
  <c r="CX7" i="18"/>
  <c r="CW7" i="18"/>
  <c r="CV7" i="18"/>
  <c r="CU7" i="18"/>
  <c r="CT7" i="18"/>
  <c r="CS7" i="18"/>
  <c r="CR7" i="18"/>
  <c r="CQ7" i="18"/>
  <c r="CP7" i="18"/>
  <c r="CO7" i="18"/>
  <c r="CN7" i="18"/>
  <c r="CM7" i="18"/>
  <c r="CL7" i="18"/>
  <c r="CK7" i="18"/>
  <c r="CJ7" i="18"/>
  <c r="CI7" i="18"/>
  <c r="CH7" i="18"/>
  <c r="CG7" i="18"/>
  <c r="CF7" i="18"/>
  <c r="CE7" i="18"/>
  <c r="CD7" i="18"/>
  <c r="CC7" i="18"/>
  <c r="CB7" i="18"/>
  <c r="CA7" i="18"/>
  <c r="BW7" i="18"/>
  <c r="BV7" i="18"/>
  <c r="BU7" i="18"/>
  <c r="BT7" i="18"/>
  <c r="DV6" i="18"/>
  <c r="DU6" i="18"/>
  <c r="DT6" i="18"/>
  <c r="DS6" i="18"/>
  <c r="DR6" i="18"/>
  <c r="DQ6" i="18"/>
  <c r="DP6" i="18"/>
  <c r="DO6" i="18"/>
  <c r="DN6" i="18"/>
  <c r="DM6" i="18"/>
  <c r="DL6" i="18"/>
  <c r="DK6" i="18"/>
  <c r="DJ6" i="18"/>
  <c r="DI6" i="18"/>
  <c r="DH6" i="18"/>
  <c r="DG6" i="18"/>
  <c r="DF6" i="18"/>
  <c r="DE6" i="18"/>
  <c r="DD6" i="18"/>
  <c r="DC6" i="18"/>
  <c r="DB6" i="18"/>
  <c r="DA6" i="18"/>
  <c r="CZ6" i="18"/>
  <c r="CY6" i="18"/>
  <c r="CX6" i="18"/>
  <c r="CW6" i="18"/>
  <c r="CV6" i="18"/>
  <c r="CU6" i="18"/>
  <c r="CT6" i="18"/>
  <c r="CS6" i="18"/>
  <c r="CR6" i="18"/>
  <c r="CQ6" i="18"/>
  <c r="CP6" i="18"/>
  <c r="CO6" i="18"/>
  <c r="CN6" i="18"/>
  <c r="CM6" i="18"/>
  <c r="CL6" i="18"/>
  <c r="CK6" i="18"/>
  <c r="CJ6" i="18"/>
  <c r="CI6" i="18"/>
  <c r="CH6" i="18"/>
  <c r="CG6" i="18"/>
  <c r="CF6" i="18"/>
  <c r="CE6" i="18"/>
  <c r="CD6" i="18"/>
  <c r="CC6" i="18"/>
  <c r="CB6" i="18"/>
  <c r="CA6" i="18"/>
  <c r="BW6" i="18"/>
  <c r="BV6" i="18"/>
  <c r="BU6" i="18"/>
  <c r="BT6" i="18"/>
  <c r="DV5" i="18"/>
  <c r="DU5" i="18"/>
  <c r="DT5" i="18"/>
  <c r="DS5" i="18"/>
  <c r="DR5" i="18"/>
  <c r="DQ5" i="18"/>
  <c r="DP5" i="18"/>
  <c r="DO5" i="18"/>
  <c r="DN5" i="18"/>
  <c r="DM5" i="18"/>
  <c r="DL5" i="18"/>
  <c r="DK5" i="18"/>
  <c r="DJ5" i="18"/>
  <c r="DI5" i="18"/>
  <c r="DH5" i="18"/>
  <c r="DG5" i="18"/>
  <c r="DF5" i="18"/>
  <c r="DE5" i="18"/>
  <c r="DD5" i="18"/>
  <c r="DC5" i="18"/>
  <c r="DB5" i="18"/>
  <c r="DA5" i="18"/>
  <c r="CZ5" i="18"/>
  <c r="CY5" i="18"/>
  <c r="CX5" i="18"/>
  <c r="CW5" i="18"/>
  <c r="CV5" i="18"/>
  <c r="CU5" i="18"/>
  <c r="CT5" i="18"/>
  <c r="CS5" i="18"/>
  <c r="CR5" i="18"/>
  <c r="CQ5" i="18"/>
  <c r="CP5" i="18"/>
  <c r="CO5" i="18"/>
  <c r="CN5" i="18"/>
  <c r="CM5" i="18"/>
  <c r="CL5" i="18"/>
  <c r="CK5" i="18"/>
  <c r="CJ5" i="18"/>
  <c r="CI5" i="18"/>
  <c r="CH5" i="18"/>
  <c r="CG5" i="18"/>
  <c r="CF5" i="18"/>
  <c r="CE5" i="18"/>
  <c r="CD5" i="18"/>
  <c r="CC5" i="18"/>
  <c r="CB5" i="18"/>
  <c r="CA5" i="18"/>
  <c r="BW5" i="18"/>
  <c r="BV5" i="18"/>
  <c r="BU5" i="18"/>
  <c r="BT5" i="18"/>
  <c r="DZ25" i="17"/>
  <c r="DY25" i="17"/>
  <c r="DX25" i="17"/>
  <c r="DW25" i="17"/>
  <c r="DV25" i="17"/>
  <c r="DU25" i="17"/>
  <c r="DT25" i="17"/>
  <c r="DS25" i="17"/>
  <c r="DR25" i="17"/>
  <c r="DQ25" i="17"/>
  <c r="DP25" i="17"/>
  <c r="DO25" i="17"/>
  <c r="DN25" i="17"/>
  <c r="DM25" i="17"/>
  <c r="DL25" i="17"/>
  <c r="DK25" i="17"/>
  <c r="DJ25" i="17"/>
  <c r="DI25" i="17"/>
  <c r="DH25" i="17"/>
  <c r="DG25" i="17"/>
  <c r="DF25" i="17"/>
  <c r="DE25" i="17"/>
  <c r="DD25" i="17"/>
  <c r="DC25" i="17"/>
  <c r="DB25" i="17"/>
  <c r="DA25" i="17"/>
  <c r="CZ25" i="17"/>
  <c r="CY25" i="17"/>
  <c r="CX25" i="17"/>
  <c r="CW25" i="17"/>
  <c r="CV25" i="17"/>
  <c r="CU25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DZ24" i="17"/>
  <c r="DY24" i="17"/>
  <c r="DX24" i="17"/>
  <c r="DW24" i="17"/>
  <c r="DV24" i="17"/>
  <c r="DU24" i="17"/>
  <c r="DT24" i="17"/>
  <c r="DS24" i="17"/>
  <c r="DR24" i="17"/>
  <c r="DQ24" i="17"/>
  <c r="DP24" i="17"/>
  <c r="DO24" i="17"/>
  <c r="DN24" i="17"/>
  <c r="DM24" i="17"/>
  <c r="DL24" i="17"/>
  <c r="DK24" i="17"/>
  <c r="DJ24" i="17"/>
  <c r="DI24" i="17"/>
  <c r="DH24" i="17"/>
  <c r="DG24" i="17"/>
  <c r="DF24" i="17"/>
  <c r="DE24" i="17"/>
  <c r="DD24" i="17"/>
  <c r="DC24" i="17"/>
  <c r="DB24" i="17"/>
  <c r="DA24" i="17"/>
  <c r="CZ24" i="17"/>
  <c r="CY24" i="17"/>
  <c r="CX24" i="17"/>
  <c r="CW24" i="17"/>
  <c r="CV24" i="17"/>
  <c r="CU24" i="17"/>
  <c r="CT24" i="17"/>
  <c r="CS24" i="17"/>
  <c r="CR24" i="17"/>
  <c r="CQ24" i="17"/>
  <c r="CP24" i="17"/>
  <c r="CO24" i="17"/>
  <c r="CN24" i="17"/>
  <c r="CM24" i="17"/>
  <c r="CL24" i="17"/>
  <c r="CK24" i="17"/>
  <c r="CJ24" i="17"/>
  <c r="CI24" i="17"/>
  <c r="CH24" i="17"/>
  <c r="CG24" i="17"/>
  <c r="CF24" i="17"/>
  <c r="CE24" i="17"/>
  <c r="CD24" i="17"/>
  <c r="CC24" i="17"/>
  <c r="CB24" i="17"/>
  <c r="BX24" i="17"/>
  <c r="BW24" i="17"/>
  <c r="BV24" i="17"/>
  <c r="BU24" i="17"/>
  <c r="BT24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L5" i="16"/>
  <c r="EM5" i="16"/>
  <c r="EN5" i="16"/>
  <c r="EO5" i="16"/>
  <c r="EP5" i="16"/>
  <c r="EQ5" i="16"/>
  <c r="ER5" i="16"/>
  <c r="ES5" i="16"/>
  <c r="ET5" i="16"/>
  <c r="EU5" i="16"/>
  <c r="EV5" i="16"/>
  <c r="EW5" i="16"/>
  <c r="EL6" i="16"/>
  <c r="EL24" i="16" s="1"/>
  <c r="EM6" i="16"/>
  <c r="EM24" i="16" s="1"/>
  <c r="EN6" i="16"/>
  <c r="EN24" i="16" s="1"/>
  <c r="EO6" i="16"/>
  <c r="EO24" i="16" s="1"/>
  <c r="EP6" i="16"/>
  <c r="EP24" i="16" s="1"/>
  <c r="EQ6" i="16"/>
  <c r="EQ24" i="16" s="1"/>
  <c r="ER6" i="16"/>
  <c r="ER24" i="16" s="1"/>
  <c r="ES6" i="16"/>
  <c r="ES24" i="16" s="1"/>
  <c r="ET6" i="16"/>
  <c r="EU6" i="16"/>
  <c r="EU24" i="16" s="1"/>
  <c r="EV6" i="16"/>
  <c r="EV24" i="16" s="1"/>
  <c r="EW6" i="16"/>
  <c r="EW24" i="16" s="1"/>
  <c r="EL7" i="16"/>
  <c r="EM7" i="16"/>
  <c r="EN7" i="16"/>
  <c r="EO7" i="16"/>
  <c r="EP7" i="16"/>
  <c r="EQ7" i="16"/>
  <c r="ER7" i="16"/>
  <c r="ES7" i="16"/>
  <c r="ET7" i="16"/>
  <c r="EU7" i="16"/>
  <c r="EV7" i="16"/>
  <c r="EW7" i="16"/>
  <c r="EL8" i="16"/>
  <c r="EM8" i="16"/>
  <c r="EN8" i="16"/>
  <c r="EO8" i="16"/>
  <c r="EP8" i="16"/>
  <c r="EQ8" i="16"/>
  <c r="ER8" i="16"/>
  <c r="ES8" i="16"/>
  <c r="ET8" i="16"/>
  <c r="EU8" i="16"/>
  <c r="EV8" i="16"/>
  <c r="EW8" i="16"/>
  <c r="EL10" i="16"/>
  <c r="EM10" i="16"/>
  <c r="EM25" i="16" s="1"/>
  <c r="EN10" i="16"/>
  <c r="EN25" i="16" s="1"/>
  <c r="EO10" i="16"/>
  <c r="EP10" i="16"/>
  <c r="EQ10" i="16"/>
  <c r="ER10" i="16"/>
  <c r="ER25" i="16" s="1"/>
  <c r="ES10" i="16"/>
  <c r="ES25" i="16" s="1"/>
  <c r="ET10" i="16"/>
  <c r="ET25" i="16" s="1"/>
  <c r="EU10" i="16"/>
  <c r="EV10" i="16"/>
  <c r="EV25" i="16" s="1"/>
  <c r="EW10" i="16"/>
  <c r="EW25" i="16" s="1"/>
  <c r="EL11" i="16"/>
  <c r="EM11" i="16"/>
  <c r="EN11" i="16"/>
  <c r="EO11" i="16"/>
  <c r="EP11" i="16"/>
  <c r="EQ11" i="16"/>
  <c r="ER11" i="16"/>
  <c r="ES11" i="16"/>
  <c r="ET11" i="16"/>
  <c r="EU11" i="16"/>
  <c r="EV11" i="16"/>
  <c r="EW11" i="16"/>
  <c r="EL12" i="16"/>
  <c r="EM12" i="16"/>
  <c r="EN12" i="16"/>
  <c r="EO12" i="16"/>
  <c r="EP12" i="16"/>
  <c r="EQ12" i="16"/>
  <c r="ER12" i="16"/>
  <c r="ES12" i="16"/>
  <c r="ET12" i="16"/>
  <c r="EU12" i="16"/>
  <c r="EV12" i="16"/>
  <c r="EW12" i="16"/>
  <c r="EL22" i="16"/>
  <c r="EM22" i="16"/>
  <c r="EN22" i="16"/>
  <c r="EO22" i="16"/>
  <c r="EP22" i="16"/>
  <c r="EQ22" i="16"/>
  <c r="ER22" i="16"/>
  <c r="ES22" i="16"/>
  <c r="ET22" i="16"/>
  <c r="EU22" i="16"/>
  <c r="EV22" i="16"/>
  <c r="EW22" i="16"/>
  <c r="ET24" i="16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DX24" i="15"/>
  <c r="DY24" i="15"/>
  <c r="DZ24" i="15"/>
  <c r="EA24" i="15"/>
  <c r="EB24" i="15"/>
  <c r="EC24" i="15"/>
  <c r="ED24" i="15"/>
  <c r="EE24" i="15"/>
  <c r="EF24" i="15"/>
  <c r="EG24" i="15"/>
  <c r="EH24" i="15"/>
  <c r="DX25" i="15"/>
  <c r="DY25" i="15"/>
  <c r="DZ25" i="15"/>
  <c r="EA25" i="15"/>
  <c r="EB25" i="15"/>
  <c r="EC25" i="15"/>
  <c r="ED25" i="15"/>
  <c r="EE25" i="15"/>
  <c r="EF25" i="15"/>
  <c r="EG25" i="15"/>
  <c r="EH25" i="15"/>
  <c r="DN5" i="16"/>
  <c r="DO5" i="16"/>
  <c r="DP5" i="16"/>
  <c r="DQ5" i="16"/>
  <c r="DR5" i="16"/>
  <c r="DS5" i="16"/>
  <c r="DT5" i="16"/>
  <c r="DU5" i="16"/>
  <c r="DV5" i="16"/>
  <c r="DW5" i="16"/>
  <c r="DX5" i="16"/>
  <c r="DY5" i="16"/>
  <c r="DZ5" i="16"/>
  <c r="EA5" i="16"/>
  <c r="EB5" i="16"/>
  <c r="EC5" i="16"/>
  <c r="ED5" i="16"/>
  <c r="EE5" i="16"/>
  <c r="EF5" i="16"/>
  <c r="EG5" i="16"/>
  <c r="EH5" i="16"/>
  <c r="EI5" i="16"/>
  <c r="EJ5" i="16"/>
  <c r="EK5" i="16"/>
  <c r="DN6" i="16"/>
  <c r="DO6" i="16"/>
  <c r="DP6" i="16"/>
  <c r="DP24" i="16" s="1"/>
  <c r="DQ6" i="16"/>
  <c r="DQ24" i="16" s="1"/>
  <c r="DR6" i="16"/>
  <c r="DR24" i="16" s="1"/>
  <c r="DS6" i="16"/>
  <c r="DS24" i="16" s="1"/>
  <c r="DT6" i="16"/>
  <c r="DU6" i="16"/>
  <c r="DU24" i="16" s="1"/>
  <c r="DV6" i="16"/>
  <c r="DW6" i="16"/>
  <c r="DW24" i="16" s="1"/>
  <c r="DX6" i="16"/>
  <c r="DY6" i="16"/>
  <c r="DY24" i="16" s="1"/>
  <c r="DZ6" i="16"/>
  <c r="DZ24" i="16" s="1"/>
  <c r="EA6" i="16"/>
  <c r="EB6" i="16"/>
  <c r="EC6" i="16"/>
  <c r="EC24" i="16" s="1"/>
  <c r="ED6" i="16"/>
  <c r="ED24" i="16" s="1"/>
  <c r="EE6" i="16"/>
  <c r="EE24" i="16" s="1"/>
  <c r="EF6" i="16"/>
  <c r="EF24" i="16" s="1"/>
  <c r="EG6" i="16"/>
  <c r="EG24" i="16" s="1"/>
  <c r="EH6" i="16"/>
  <c r="EH24" i="16" s="1"/>
  <c r="EI6" i="16"/>
  <c r="EI24" i="16" s="1"/>
  <c r="EJ6" i="16"/>
  <c r="EJ24" i="16" s="1"/>
  <c r="EK6" i="16"/>
  <c r="EK24" i="16" s="1"/>
  <c r="DN7" i="16"/>
  <c r="DO7" i="16"/>
  <c r="DP7" i="16"/>
  <c r="DQ7" i="16"/>
  <c r="DR7" i="16"/>
  <c r="DS7" i="16"/>
  <c r="DT7" i="16"/>
  <c r="DU7" i="16"/>
  <c r="DV7" i="16"/>
  <c r="DW7" i="16"/>
  <c r="DX7" i="16"/>
  <c r="DY7" i="16"/>
  <c r="DZ7" i="16"/>
  <c r="EA7" i="16"/>
  <c r="EB7" i="16"/>
  <c r="EC7" i="16"/>
  <c r="ED7" i="16"/>
  <c r="EE7" i="16"/>
  <c r="EF7" i="16"/>
  <c r="EG7" i="16"/>
  <c r="EH7" i="16"/>
  <c r="EI7" i="16"/>
  <c r="EJ7" i="16"/>
  <c r="EK7" i="16"/>
  <c r="DN8" i="16"/>
  <c r="DO8" i="16"/>
  <c r="DP8" i="16"/>
  <c r="DQ8" i="16"/>
  <c r="DR8" i="16"/>
  <c r="DS8" i="16"/>
  <c r="DT8" i="16"/>
  <c r="DU8" i="16"/>
  <c r="DV8" i="16"/>
  <c r="DW8" i="16"/>
  <c r="DX8" i="16"/>
  <c r="DY8" i="16"/>
  <c r="DZ8" i="16"/>
  <c r="EA8" i="16"/>
  <c r="EB8" i="16"/>
  <c r="EC8" i="16"/>
  <c r="ED8" i="16"/>
  <c r="EE8" i="16"/>
  <c r="EF8" i="16"/>
  <c r="EG8" i="16"/>
  <c r="EH8" i="16"/>
  <c r="EI8" i="16"/>
  <c r="EJ8" i="16"/>
  <c r="EK8" i="16"/>
  <c r="DN10" i="16"/>
  <c r="DN25" i="16" s="1"/>
  <c r="DO10" i="16"/>
  <c r="DP10" i="16"/>
  <c r="DP25" i="16" s="1"/>
  <c r="DQ10" i="16"/>
  <c r="DQ25" i="16" s="1"/>
  <c r="DR10" i="16"/>
  <c r="DR25" i="16" s="1"/>
  <c r="DS10" i="16"/>
  <c r="DT10" i="16"/>
  <c r="DT25" i="16" s="1"/>
  <c r="DU10" i="16"/>
  <c r="DU25" i="16" s="1"/>
  <c r="DV10" i="16"/>
  <c r="DV25" i="16" s="1"/>
  <c r="DW10" i="16"/>
  <c r="DW25" i="16" s="1"/>
  <c r="DX10" i="16"/>
  <c r="DX25" i="16" s="1"/>
  <c r="DY10" i="16"/>
  <c r="DY25" i="16" s="1"/>
  <c r="DZ10" i="16"/>
  <c r="DZ25" i="16" s="1"/>
  <c r="EA10" i="16"/>
  <c r="EA25" i="16" s="1"/>
  <c r="EB10" i="16"/>
  <c r="EC10" i="16"/>
  <c r="EC25" i="16" s="1"/>
  <c r="ED10" i="16"/>
  <c r="ED25" i="16" s="1"/>
  <c r="EE10" i="16"/>
  <c r="EE25" i="16" s="1"/>
  <c r="EF10" i="16"/>
  <c r="EF25" i="16" s="1"/>
  <c r="EG10" i="16"/>
  <c r="EG25" i="16" s="1"/>
  <c r="EH10" i="16"/>
  <c r="EH25" i="16" s="1"/>
  <c r="EI10" i="16"/>
  <c r="EI25" i="16" s="1"/>
  <c r="EJ10" i="16"/>
  <c r="EJ25" i="16" s="1"/>
  <c r="EK10" i="16"/>
  <c r="EK25" i="16" s="1"/>
  <c r="DN11" i="16"/>
  <c r="DO11" i="16"/>
  <c r="DP11" i="16"/>
  <c r="DQ11" i="16"/>
  <c r="DR11" i="16"/>
  <c r="DS11" i="16"/>
  <c r="DT11" i="16"/>
  <c r="DU11" i="16"/>
  <c r="DV11" i="16"/>
  <c r="DW11" i="16"/>
  <c r="DX11" i="16"/>
  <c r="DY11" i="16"/>
  <c r="DZ11" i="16"/>
  <c r="EA11" i="16"/>
  <c r="EB11" i="16"/>
  <c r="EC11" i="16"/>
  <c r="ED11" i="16"/>
  <c r="EE11" i="16"/>
  <c r="EF11" i="16"/>
  <c r="EG11" i="16"/>
  <c r="EH11" i="16"/>
  <c r="EI11" i="16"/>
  <c r="EJ11" i="16"/>
  <c r="EK11" i="16"/>
  <c r="DN12" i="16"/>
  <c r="DO12" i="16"/>
  <c r="DP12" i="16"/>
  <c r="DQ12" i="16"/>
  <c r="DR12" i="16"/>
  <c r="DS12" i="16"/>
  <c r="DT12" i="16"/>
  <c r="DU12" i="16"/>
  <c r="DV12" i="16"/>
  <c r="DW12" i="16"/>
  <c r="DX12" i="16"/>
  <c r="DY12" i="16"/>
  <c r="DZ12" i="16"/>
  <c r="EA12" i="16"/>
  <c r="EB12" i="16"/>
  <c r="EC12" i="16"/>
  <c r="ED12" i="16"/>
  <c r="EE12" i="16"/>
  <c r="EF12" i="16"/>
  <c r="EG12" i="16"/>
  <c r="EH12" i="16"/>
  <c r="EI12" i="16"/>
  <c r="EJ12" i="16"/>
  <c r="EK12" i="16"/>
  <c r="DN22" i="16"/>
  <c r="DO22" i="16"/>
  <c r="DP22" i="16"/>
  <c r="DQ22" i="16"/>
  <c r="DR22" i="16"/>
  <c r="DS22" i="16"/>
  <c r="DT22" i="16"/>
  <c r="DU22" i="16"/>
  <c r="DV22" i="16"/>
  <c r="DW22" i="16"/>
  <c r="DX22" i="16"/>
  <c r="DY22" i="16"/>
  <c r="DZ22" i="16"/>
  <c r="EA22" i="16"/>
  <c r="EB22" i="16"/>
  <c r="EC22" i="16"/>
  <c r="ED22" i="16"/>
  <c r="EE22" i="16"/>
  <c r="EF22" i="16"/>
  <c r="EG22" i="16"/>
  <c r="EH22" i="16"/>
  <c r="EI22" i="16"/>
  <c r="EJ22" i="16"/>
  <c r="EK22" i="16"/>
  <c r="DK5" i="16"/>
  <c r="DL5" i="16"/>
  <c r="DM5" i="16"/>
  <c r="DK6" i="16"/>
  <c r="DL6" i="16"/>
  <c r="DM6" i="16"/>
  <c r="DK7" i="16"/>
  <c r="DL7" i="16"/>
  <c r="DM7" i="16"/>
  <c r="DK8" i="16"/>
  <c r="DL8" i="16"/>
  <c r="DM8" i="16"/>
  <c r="DK10" i="16"/>
  <c r="DK25" i="16" s="1"/>
  <c r="DL10" i="16"/>
  <c r="DL25" i="16" s="1"/>
  <c r="DM10" i="16"/>
  <c r="DM25" i="16" s="1"/>
  <c r="DK11" i="16"/>
  <c r="DL11" i="16"/>
  <c r="DM11" i="16"/>
  <c r="DK12" i="16"/>
  <c r="DL12" i="16"/>
  <c r="DM12" i="16"/>
  <c r="DK22" i="16"/>
  <c r="DL22" i="16"/>
  <c r="DM22" i="16"/>
  <c r="DH5" i="16"/>
  <c r="DI5" i="16"/>
  <c r="DJ5" i="16"/>
  <c r="DH6" i="16"/>
  <c r="DI6" i="16"/>
  <c r="DJ6" i="16"/>
  <c r="DH7" i="16"/>
  <c r="DI7" i="16"/>
  <c r="DJ7" i="16"/>
  <c r="DH8" i="16"/>
  <c r="DI8" i="16"/>
  <c r="DJ8" i="16"/>
  <c r="DH10" i="16"/>
  <c r="DH25" i="16" s="1"/>
  <c r="DI10" i="16"/>
  <c r="DI25" i="16" s="1"/>
  <c r="DJ10" i="16"/>
  <c r="DJ25" i="16" s="1"/>
  <c r="DH11" i="16"/>
  <c r="DI11" i="16"/>
  <c r="DJ11" i="16"/>
  <c r="DH12" i="16"/>
  <c r="DI12" i="16"/>
  <c r="DJ12" i="16"/>
  <c r="DH22" i="16"/>
  <c r="DI22" i="16"/>
  <c r="DJ22" i="16"/>
  <c r="DE5" i="16"/>
  <c r="DF5" i="16"/>
  <c r="DG5" i="16"/>
  <c r="DE6" i="16"/>
  <c r="DF6" i="16"/>
  <c r="DG6" i="16"/>
  <c r="DE7" i="16"/>
  <c r="DF7" i="16"/>
  <c r="DG7" i="16"/>
  <c r="DE8" i="16"/>
  <c r="DF8" i="16"/>
  <c r="DG8" i="16"/>
  <c r="DE10" i="16"/>
  <c r="DF10" i="16"/>
  <c r="DF25" i="16" s="1"/>
  <c r="DG10" i="16"/>
  <c r="DG25" i="16" s="1"/>
  <c r="DE11" i="16"/>
  <c r="DF11" i="16"/>
  <c r="DG11" i="16"/>
  <c r="DE12" i="16"/>
  <c r="DF12" i="16"/>
  <c r="DG12" i="16"/>
  <c r="DE22" i="16"/>
  <c r="DF22" i="16"/>
  <c r="DG22" i="16"/>
  <c r="DE25" i="16"/>
  <c r="DC6" i="16"/>
  <c r="DD6" i="16"/>
  <c r="DC7" i="16"/>
  <c r="DD7" i="16"/>
  <c r="DC8" i="16"/>
  <c r="DD8" i="16"/>
  <c r="DC10" i="16"/>
  <c r="DD10" i="16"/>
  <c r="DC11" i="16"/>
  <c r="DD11" i="16"/>
  <c r="DC12" i="16"/>
  <c r="DD12" i="16"/>
  <c r="DC22" i="16"/>
  <c r="DD22" i="16"/>
  <c r="DB7" i="16"/>
  <c r="DB8" i="16"/>
  <c r="DB10" i="16"/>
  <c r="DB11" i="16"/>
  <c r="DB12" i="16"/>
  <c r="DB22" i="16"/>
  <c r="DB6" i="16"/>
  <c r="DC5" i="16"/>
  <c r="DD5" i="16"/>
  <c r="DB5" i="16"/>
  <c r="EA24" i="16"/>
  <c r="EB24" i="16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CW7" i="16"/>
  <c r="CX7" i="16"/>
  <c r="CW8" i="16"/>
  <c r="CX8" i="16"/>
  <c r="CW9" i="16"/>
  <c r="CX9" i="16"/>
  <c r="CW10" i="16"/>
  <c r="CX10" i="16"/>
  <c r="CW11" i="16"/>
  <c r="CX11" i="16"/>
  <c r="CW12" i="16"/>
  <c r="CX12" i="16"/>
  <c r="CW13" i="16"/>
  <c r="CX13" i="16"/>
  <c r="CW14" i="16"/>
  <c r="CX14" i="16"/>
  <c r="CW15" i="16"/>
  <c r="CX15" i="16"/>
  <c r="CW16" i="16"/>
  <c r="CX16" i="16"/>
  <c r="CW17" i="16"/>
  <c r="CX17" i="16"/>
  <c r="CW19" i="16"/>
  <c r="CX19" i="16"/>
  <c r="CW20" i="16"/>
  <c r="CX20" i="16"/>
  <c r="CW21" i="16"/>
  <c r="CX21" i="16"/>
  <c r="CW22" i="16"/>
  <c r="CX22" i="16"/>
  <c r="CW6" i="16"/>
  <c r="CX6" i="16"/>
  <c r="CW5" i="16"/>
  <c r="CX5" i="16"/>
  <c r="CV6" i="16"/>
  <c r="CV7" i="16"/>
  <c r="CV8" i="16"/>
  <c r="CV9" i="16"/>
  <c r="CV10" i="16"/>
  <c r="CV11" i="16"/>
  <c r="CV12" i="16"/>
  <c r="CV13" i="16"/>
  <c r="CV14" i="16"/>
  <c r="CV15" i="16"/>
  <c r="CV16" i="16"/>
  <c r="CV17" i="16"/>
  <c r="CV19" i="16"/>
  <c r="CV20" i="16"/>
  <c r="CV21" i="16"/>
  <c r="CV22" i="16"/>
  <c r="CU7" i="16"/>
  <c r="CU8" i="16"/>
  <c r="CU9" i="16"/>
  <c r="CU10" i="16"/>
  <c r="CU11" i="16"/>
  <c r="CU12" i="16"/>
  <c r="CU13" i="16"/>
  <c r="CU14" i="16"/>
  <c r="CU15" i="16"/>
  <c r="CU16" i="16"/>
  <c r="CU17" i="16"/>
  <c r="CU19" i="16"/>
  <c r="CU20" i="16"/>
  <c r="CU21" i="16"/>
  <c r="CU22" i="16"/>
  <c r="CU6" i="16"/>
  <c r="CV5" i="16"/>
  <c r="CU5" i="16"/>
  <c r="CS24" i="15"/>
  <c r="CT24" i="15"/>
  <c r="CU24" i="15"/>
  <c r="CV24" i="15"/>
  <c r="CW24" i="15"/>
  <c r="CX24" i="15"/>
  <c r="DB24" i="15"/>
  <c r="DC24" i="15"/>
  <c r="CS25" i="15"/>
  <c r="CT25" i="15"/>
  <c r="CU25" i="15"/>
  <c r="CV25" i="15"/>
  <c r="CW25" i="15"/>
  <c r="CX25" i="15"/>
  <c r="DB25" i="15"/>
  <c r="DC25" i="15"/>
  <c r="DD24" i="16" l="1"/>
  <c r="DC25" i="16"/>
  <c r="DD25" i="16"/>
  <c r="DI24" i="16"/>
  <c r="DK24" i="16"/>
  <c r="T19" i="1"/>
  <c r="T20" i="1"/>
  <c r="T17" i="1"/>
  <c r="T18" i="1"/>
  <c r="T16" i="1"/>
  <c r="BT24" i="18"/>
  <c r="CI24" i="18"/>
  <c r="CQ24" i="18"/>
  <c r="DG24" i="18"/>
  <c r="DO24" i="18"/>
  <c r="BT25" i="18"/>
  <c r="CI25" i="18"/>
  <c r="CU25" i="18"/>
  <c r="DG25" i="18"/>
  <c r="DS25" i="18"/>
  <c r="BU24" i="18"/>
  <c r="CB24" i="18"/>
  <c r="CF24" i="18"/>
  <c r="CJ24" i="18"/>
  <c r="CN24" i="18"/>
  <c r="CR24" i="18"/>
  <c r="CV24" i="18"/>
  <c r="CZ24" i="18"/>
  <c r="DD24" i="18"/>
  <c r="DH24" i="18"/>
  <c r="DL24" i="18"/>
  <c r="DP24" i="18"/>
  <c r="DT24" i="18"/>
  <c r="BU25" i="18"/>
  <c r="CB25" i="18"/>
  <c r="CF25" i="18"/>
  <c r="CJ25" i="18"/>
  <c r="CN25" i="18"/>
  <c r="CR25" i="18"/>
  <c r="CV25" i="18"/>
  <c r="CZ25" i="18"/>
  <c r="DD25" i="18"/>
  <c r="DH25" i="18"/>
  <c r="DL25" i="18"/>
  <c r="DP25" i="18"/>
  <c r="DT25" i="18"/>
  <c r="CA24" i="18"/>
  <c r="CM24" i="18"/>
  <c r="CY24" i="18"/>
  <c r="DK24" i="18"/>
  <c r="CE25" i="18"/>
  <c r="CQ25" i="18"/>
  <c r="DC25" i="18"/>
  <c r="DO25" i="18"/>
  <c r="BV24" i="18"/>
  <c r="CC24" i="18"/>
  <c r="CG24" i="18"/>
  <c r="CK24" i="18"/>
  <c r="CO24" i="18"/>
  <c r="CS24" i="18"/>
  <c r="CW24" i="18"/>
  <c r="DA24" i="18"/>
  <c r="DE24" i="18"/>
  <c r="DI24" i="18"/>
  <c r="DM24" i="18"/>
  <c r="DQ24" i="18"/>
  <c r="DU24" i="18"/>
  <c r="BV25" i="18"/>
  <c r="CC25" i="18"/>
  <c r="CG25" i="18"/>
  <c r="CK25" i="18"/>
  <c r="CO25" i="18"/>
  <c r="CS25" i="18"/>
  <c r="CW25" i="18"/>
  <c r="DA25" i="18"/>
  <c r="DE25" i="18"/>
  <c r="DI25" i="18"/>
  <c r="DM25" i="18"/>
  <c r="DQ25" i="18"/>
  <c r="DU25" i="18"/>
  <c r="CE24" i="18"/>
  <c r="CU24" i="18"/>
  <c r="DC24" i="18"/>
  <c r="DS24" i="18"/>
  <c r="CA25" i="18"/>
  <c r="CM25" i="18"/>
  <c r="CY25" i="18"/>
  <c r="DK25" i="18"/>
  <c r="BW24" i="18"/>
  <c r="CD24" i="18"/>
  <c r="CH24" i="18"/>
  <c r="CL24" i="18"/>
  <c r="CP24" i="18"/>
  <c r="CT24" i="18"/>
  <c r="CX24" i="18"/>
  <c r="DB24" i="18"/>
  <c r="DF24" i="18"/>
  <c r="DJ24" i="18"/>
  <c r="DN24" i="18"/>
  <c r="DR24" i="18"/>
  <c r="DV24" i="18"/>
  <c r="BW25" i="18"/>
  <c r="CD25" i="18"/>
  <c r="CH25" i="18"/>
  <c r="CL25" i="18"/>
  <c r="CP25" i="18"/>
  <c r="CT25" i="18"/>
  <c r="CX25" i="18"/>
  <c r="DB25" i="18"/>
  <c r="DF25" i="18"/>
  <c r="DJ25" i="18"/>
  <c r="DN25" i="18"/>
  <c r="DR25" i="18"/>
  <c r="DV25" i="18"/>
  <c r="DB24" i="16"/>
  <c r="DB25" i="16"/>
  <c r="DC24" i="16"/>
  <c r="DF24" i="16"/>
  <c r="DJ24" i="16"/>
  <c r="DL24" i="16"/>
  <c r="DG24" i="16"/>
  <c r="DM24" i="16"/>
  <c r="EU25" i="16"/>
  <c r="EQ25" i="16"/>
  <c r="EP25" i="16"/>
  <c r="EO25" i="16"/>
  <c r="EL25" i="16"/>
  <c r="DE24" i="16"/>
  <c r="DH24" i="16"/>
  <c r="EB25" i="16"/>
  <c r="DX24" i="16"/>
  <c r="DV24" i="16"/>
  <c r="DT24" i="16"/>
  <c r="DS25" i="16"/>
  <c r="DO24" i="16"/>
  <c r="DO25" i="16"/>
  <c r="DN24" i="16"/>
  <c r="CU24" i="16"/>
  <c r="CW25" i="16"/>
  <c r="CX24" i="16"/>
  <c r="CV25" i="16"/>
  <c r="CV24" i="16"/>
  <c r="CX25" i="16"/>
  <c r="CU25" i="16"/>
  <c r="CW24" i="16"/>
  <c r="BP24" i="15"/>
  <c r="BQ24" i="15"/>
  <c r="BR24" i="15"/>
  <c r="BS24" i="15"/>
  <c r="BT24" i="15"/>
  <c r="BX24" i="15"/>
  <c r="BY24" i="15"/>
  <c r="BZ24" i="15"/>
  <c r="CA24" i="15"/>
  <c r="CB24" i="15"/>
  <c r="CC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BP25" i="15"/>
  <c r="BQ25" i="15"/>
  <c r="BR25" i="15"/>
  <c r="BS25" i="15"/>
  <c r="BT25" i="15"/>
  <c r="BX25" i="15"/>
  <c r="BY25" i="15"/>
  <c r="BZ25" i="15"/>
  <c r="CA25" i="15"/>
  <c r="CB25" i="15"/>
  <c r="CC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BO24" i="15"/>
  <c r="BO25" i="15"/>
  <c r="BK24" i="15"/>
  <c r="BL24" i="15"/>
  <c r="BM24" i="15"/>
  <c r="BN24" i="15"/>
  <c r="BK25" i="15"/>
  <c r="BL25" i="15"/>
  <c r="BM25" i="15"/>
  <c r="BN25" i="15"/>
  <c r="T25" i="1" l="1"/>
  <c r="T22" i="1"/>
  <c r="T21" i="1"/>
  <c r="T23" i="1"/>
  <c r="T24" i="1"/>
  <c r="AO24" i="15"/>
  <c r="AP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AO25" i="15"/>
  <c r="AP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T26" i="1" l="1"/>
  <c r="T27" i="1"/>
  <c r="L24" i="15"/>
  <c r="P24" i="15"/>
  <c r="Q24" i="15"/>
  <c r="R24" i="15"/>
  <c r="S24" i="15"/>
  <c r="W24" i="15"/>
  <c r="X24" i="15"/>
  <c r="Y24" i="15"/>
  <c r="Z24" i="15"/>
  <c r="AD24" i="15"/>
  <c r="AE24" i="15"/>
  <c r="AI24" i="15"/>
  <c r="AJ24" i="15"/>
  <c r="AK24" i="15"/>
  <c r="AL24" i="15"/>
  <c r="AM24" i="15"/>
  <c r="AN24" i="15"/>
  <c r="L25" i="15"/>
  <c r="P25" i="15"/>
  <c r="Q25" i="15"/>
  <c r="R25" i="15"/>
  <c r="S25" i="15"/>
  <c r="W25" i="15"/>
  <c r="X25" i="15"/>
  <c r="Y25" i="15"/>
  <c r="Z25" i="15"/>
  <c r="AD25" i="15"/>
  <c r="AE25" i="15"/>
  <c r="AI25" i="15"/>
  <c r="AJ25" i="15"/>
  <c r="AK25" i="15"/>
  <c r="AL25" i="15"/>
  <c r="AM25" i="15"/>
  <c r="AN25" i="15"/>
  <c r="K25" i="15"/>
  <c r="K24" i="15"/>
  <c r="G24" i="15" l="1"/>
  <c r="G25" i="15"/>
  <c r="F25" i="15"/>
  <c r="F24" i="15"/>
  <c r="BB54" i="2" l="1"/>
  <c r="BB50" i="2" s="1"/>
  <c r="BB56" i="2"/>
  <c r="BB57" i="2"/>
  <c r="BB58" i="2"/>
  <c r="BB55" i="2"/>
  <c r="BA54" i="2"/>
  <c r="BA51" i="2" s="1"/>
  <c r="BA56" i="2"/>
  <c r="BA57" i="2"/>
  <c r="BA58" i="2"/>
  <c r="BA55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4" i="2" s="1"/>
  <c r="AQ30" i="2"/>
  <c r="AP55" i="2"/>
  <c r="AP56" i="2"/>
  <c r="AP57" i="2"/>
  <c r="AP58" i="2"/>
  <c r="AP54" i="2"/>
  <c r="AR54" i="2" s="1"/>
  <c r="AP31" i="2"/>
  <c r="AR31" i="2" s="1"/>
  <c r="AP32" i="2"/>
  <c r="AR32" i="2" s="1"/>
  <c r="AP33" i="2"/>
  <c r="AR33" i="2" s="1"/>
  <c r="AP34" i="2"/>
  <c r="AR34" i="2" s="1"/>
  <c r="AP35" i="2"/>
  <c r="AR35" i="2" s="1"/>
  <c r="AP36" i="2"/>
  <c r="AR36" i="2" s="1"/>
  <c r="AP37" i="2"/>
  <c r="AR37" i="2" s="1"/>
  <c r="AP38" i="2"/>
  <c r="AR38" i="2" s="1"/>
  <c r="AP39" i="2"/>
  <c r="AR39" i="2" s="1"/>
  <c r="AP40" i="2"/>
  <c r="AR40" i="2" s="1"/>
  <c r="AP41" i="2"/>
  <c r="AR41" i="2" s="1"/>
  <c r="AP42" i="2"/>
  <c r="AR42" i="2" s="1"/>
  <c r="AP43" i="2"/>
  <c r="AR43" i="2" s="1"/>
  <c r="AP44" i="2"/>
  <c r="AR44" i="2" s="1"/>
  <c r="AP45" i="2"/>
  <c r="AR45" i="2" s="1"/>
  <c r="AP46" i="2"/>
  <c r="AR46" i="2" s="1"/>
  <c r="AP47" i="2"/>
  <c r="AR47" i="2" s="1"/>
  <c r="AP48" i="2"/>
  <c r="AR48" i="2" s="1"/>
  <c r="AP49" i="2"/>
  <c r="AR49" i="2" s="1"/>
  <c r="AP30" i="2"/>
  <c r="AR30" i="2" s="1"/>
  <c r="AF28" i="2"/>
  <c r="AF30" i="2" s="1"/>
  <c r="AF27" i="2"/>
  <c r="AF24" i="2"/>
  <c r="AF25" i="2"/>
  <c r="AF26" i="2"/>
  <c r="AF23" i="2"/>
  <c r="AE28" i="2"/>
  <c r="AE29" i="2" s="1"/>
  <c r="AE27" i="2"/>
  <c r="AE24" i="2"/>
  <c r="AE25" i="2"/>
  <c r="AE26" i="2"/>
  <c r="AE23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3" i="2" s="1"/>
  <c r="T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 s="1"/>
  <c r="S55" i="2" s="1"/>
  <c r="S10" i="2"/>
  <c r="BA52" i="2" l="1"/>
  <c r="BA50" i="2"/>
  <c r="BA53" i="2"/>
  <c r="BB51" i="2"/>
  <c r="AE30" i="2"/>
  <c r="AQ53" i="2"/>
  <c r="BB53" i="2"/>
  <c r="BB52" i="2"/>
  <c r="AQ55" i="2"/>
  <c r="AS54" i="2" s="1"/>
  <c r="AS53" i="2" s="1"/>
  <c r="AS52" i="2" s="1"/>
  <c r="AS51" i="2" s="1"/>
  <c r="AS50" i="2" s="1"/>
  <c r="AS49" i="2" s="1"/>
  <c r="AS48" i="2" s="1"/>
  <c r="AS47" i="2" s="1"/>
  <c r="AS46" i="2" s="1"/>
  <c r="AS45" i="2" s="1"/>
  <c r="AS44" i="2" s="1"/>
  <c r="AS43" i="2" s="1"/>
  <c r="AS42" i="2" s="1"/>
  <c r="AS41" i="2" s="1"/>
  <c r="AS40" i="2" s="1"/>
  <c r="AS39" i="2" s="1"/>
  <c r="AS38" i="2" s="1"/>
  <c r="AS37" i="2" s="1"/>
  <c r="AS36" i="2" s="1"/>
  <c r="AS35" i="2" s="1"/>
  <c r="AS34" i="2" s="1"/>
  <c r="AS33" i="2" s="1"/>
  <c r="AS32" i="2" s="1"/>
  <c r="AS31" i="2" s="1"/>
  <c r="AS30" i="2" s="1"/>
  <c r="AQ58" i="2"/>
  <c r="AQ56" i="2"/>
  <c r="AQ57" i="2"/>
  <c r="AP50" i="2"/>
  <c r="AR50" i="2" s="1"/>
  <c r="AQ52" i="2"/>
  <c r="AP51" i="2"/>
  <c r="AQ50" i="2"/>
  <c r="AQ51" i="2"/>
  <c r="AR56" i="2"/>
  <c r="AR57" i="2" s="1"/>
  <c r="AR58" i="2" s="1"/>
  <c r="AE31" i="2"/>
  <c r="AE32" i="2" s="1"/>
  <c r="AF29" i="2"/>
  <c r="U44" i="2"/>
  <c r="U40" i="2"/>
  <c r="U32" i="2"/>
  <c r="U24" i="2"/>
  <c r="U16" i="2"/>
  <c r="U47" i="2"/>
  <c r="U43" i="2"/>
  <c r="U39" i="2"/>
  <c r="U35" i="2"/>
  <c r="U31" i="2"/>
  <c r="U27" i="2"/>
  <c r="U23" i="2"/>
  <c r="U19" i="2"/>
  <c r="U15" i="2"/>
  <c r="U11" i="2"/>
  <c r="AF31" i="2"/>
  <c r="U10" i="2"/>
  <c r="U46" i="2"/>
  <c r="U42" i="2"/>
  <c r="U38" i="2"/>
  <c r="U34" i="2"/>
  <c r="U30" i="2"/>
  <c r="U26" i="2"/>
  <c r="U22" i="2"/>
  <c r="U18" i="2"/>
  <c r="U48" i="2"/>
  <c r="U36" i="2"/>
  <c r="U28" i="2"/>
  <c r="U20" i="2"/>
  <c r="U12" i="2"/>
  <c r="T52" i="2"/>
  <c r="S58" i="2"/>
  <c r="S56" i="2"/>
  <c r="S57" i="2"/>
  <c r="U14" i="2"/>
  <c r="U49" i="2"/>
  <c r="U45" i="2"/>
  <c r="U41" i="2"/>
  <c r="U37" i="2"/>
  <c r="U33" i="2"/>
  <c r="U29" i="2"/>
  <c r="U25" i="2"/>
  <c r="U21" i="2"/>
  <c r="U17" i="2"/>
  <c r="U13" i="2"/>
  <c r="S54" i="2"/>
  <c r="U54" i="2" s="1"/>
  <c r="S51" i="2"/>
  <c r="U51" i="2" s="1"/>
  <c r="S53" i="2"/>
  <c r="U53" i="2" s="1"/>
  <c r="T50" i="2"/>
  <c r="T51" i="2"/>
  <c r="AE34" i="2"/>
  <c r="AF34" i="2"/>
  <c r="U50" i="2"/>
  <c r="S52" i="2"/>
  <c r="U52" i="2" s="1"/>
  <c r="T54" i="2"/>
  <c r="AF33" i="2"/>
  <c r="Q28" i="12"/>
  <c r="Q27" i="12"/>
  <c r="Q26" i="12"/>
  <c r="Q25" i="12"/>
  <c r="Q24" i="12"/>
  <c r="Q23" i="12"/>
  <c r="Q22" i="12"/>
  <c r="Q21" i="12"/>
  <c r="AE35" i="2" l="1"/>
  <c r="AE36" i="2" s="1"/>
  <c r="AE33" i="2"/>
  <c r="AE39" i="2"/>
  <c r="AE40" i="2" s="1"/>
  <c r="AP52" i="2"/>
  <c r="AR52" i="2" s="1"/>
  <c r="AP53" i="2"/>
  <c r="AR53" i="2" s="1"/>
  <c r="AR51" i="2"/>
  <c r="AS56" i="2"/>
  <c r="AS57" i="2" s="1"/>
  <c r="AS58" i="2" s="1"/>
  <c r="AE38" i="2"/>
  <c r="AE37" i="2"/>
  <c r="AF32" i="2"/>
  <c r="AF35" i="2"/>
  <c r="AE42" i="2"/>
  <c r="AE43" i="2"/>
  <c r="T58" i="2"/>
  <c r="T55" i="2"/>
  <c r="V51" i="2" s="1"/>
  <c r="T56" i="2"/>
  <c r="T57" i="2"/>
  <c r="U56" i="2"/>
  <c r="U57" i="2" s="1"/>
  <c r="U58" i="2" s="1"/>
  <c r="T32" i="1"/>
  <c r="T33" i="1"/>
  <c r="T34" i="1"/>
  <c r="T35" i="1"/>
  <c r="T31" i="1"/>
  <c r="AE41" i="2" l="1"/>
  <c r="T36" i="1"/>
  <c r="T37" i="1"/>
  <c r="T40" i="1"/>
  <c r="T39" i="1"/>
  <c r="T38" i="1"/>
  <c r="AF36" i="2"/>
  <c r="AF37" i="2"/>
  <c r="AF39" i="2"/>
  <c r="AF38" i="2"/>
  <c r="V50" i="2"/>
  <c r="V54" i="2"/>
  <c r="AE44" i="2"/>
  <c r="AE46" i="2"/>
  <c r="AE45" i="2"/>
  <c r="V56" i="2"/>
  <c r="V57" i="2" s="1"/>
  <c r="V58" i="2" s="1"/>
  <c r="V12" i="2"/>
  <c r="V18" i="2"/>
  <c r="V20" i="2"/>
  <c r="V26" i="2"/>
  <c r="V32" i="2"/>
  <c r="V38" i="2"/>
  <c r="V44" i="2"/>
  <c r="V48" i="2"/>
  <c r="V10" i="2"/>
  <c r="V24" i="2"/>
  <c r="V30" i="2"/>
  <c r="V40" i="2"/>
  <c r="V46" i="2"/>
  <c r="V14" i="2"/>
  <c r="V16" i="2"/>
  <c r="V22" i="2"/>
  <c r="V28" i="2"/>
  <c r="V34" i="2"/>
  <c r="V36" i="2"/>
  <c r="V42" i="2"/>
  <c r="V53" i="2"/>
  <c r="V21" i="2"/>
  <c r="V39" i="2"/>
  <c r="V23" i="2"/>
  <c r="V33" i="2"/>
  <c r="V19" i="2"/>
  <c r="V25" i="2"/>
  <c r="V37" i="2"/>
  <c r="V31" i="2"/>
  <c r="V17" i="2"/>
  <c r="V29" i="2"/>
  <c r="V43" i="2"/>
  <c r="V27" i="2"/>
  <c r="V45" i="2"/>
  <c r="V52" i="2"/>
  <c r="V41" i="2"/>
  <c r="V13" i="2"/>
  <c r="V35" i="2"/>
  <c r="V49" i="2"/>
  <c r="V47" i="2"/>
  <c r="V15" i="2"/>
  <c r="V11" i="2"/>
  <c r="AB7" i="11"/>
  <c r="AC7" i="11" s="1"/>
  <c r="L7" i="11"/>
  <c r="M7" i="11" s="1"/>
  <c r="N6" i="11"/>
  <c r="O6" i="11" s="1"/>
  <c r="AD5" i="11"/>
  <c r="AE5" i="11" s="1"/>
  <c r="N5" i="11"/>
  <c r="O5" i="11" s="1"/>
  <c r="AE10" i="11"/>
  <c r="AE11" i="11"/>
  <c r="AE12" i="11"/>
  <c r="AE13" i="11"/>
  <c r="AD4" i="11"/>
  <c r="AE4" i="11" s="1"/>
  <c r="O10" i="11"/>
  <c r="O11" i="11"/>
  <c r="O12" i="11"/>
  <c r="O13" i="11"/>
  <c r="N4" i="11"/>
  <c r="O4" i="11" s="1"/>
  <c r="AB4" i="11"/>
  <c r="AC4" i="11" s="1"/>
  <c r="L4" i="11"/>
  <c r="M4" i="11" s="1"/>
  <c r="T44" i="1" l="1"/>
  <c r="T45" i="1"/>
  <c r="T42" i="1"/>
  <c r="T41" i="1"/>
  <c r="T43" i="1"/>
  <c r="AF40" i="2"/>
  <c r="AF42" i="2"/>
  <c r="AF41" i="2"/>
  <c r="AF43" i="2"/>
  <c r="AE50" i="2"/>
  <c r="AE47" i="2"/>
  <c r="AE49" i="2"/>
  <c r="AE48" i="2"/>
  <c r="R58" i="12"/>
  <c r="P58" i="12"/>
  <c r="R57" i="12"/>
  <c r="P57" i="12"/>
  <c r="R56" i="12"/>
  <c r="P56" i="12"/>
  <c r="R55" i="12"/>
  <c r="P55" i="12"/>
  <c r="R54" i="12"/>
  <c r="P54" i="12"/>
  <c r="R53" i="12"/>
  <c r="P53" i="12"/>
  <c r="R52" i="12"/>
  <c r="P52" i="12"/>
  <c r="R51" i="12"/>
  <c r="P51" i="12"/>
  <c r="R50" i="12"/>
  <c r="P50" i="12"/>
  <c r="R49" i="12"/>
  <c r="P49" i="12"/>
  <c r="R48" i="12"/>
  <c r="P48" i="12"/>
  <c r="R47" i="12"/>
  <c r="P47" i="12"/>
  <c r="R46" i="12"/>
  <c r="P46" i="12"/>
  <c r="R45" i="12"/>
  <c r="P45" i="12"/>
  <c r="R44" i="12"/>
  <c r="P44" i="12"/>
  <c r="R43" i="12"/>
  <c r="P43" i="12"/>
  <c r="R42" i="12"/>
  <c r="P42" i="12"/>
  <c r="R41" i="12"/>
  <c r="P41" i="12"/>
  <c r="R40" i="12"/>
  <c r="P40" i="12"/>
  <c r="R39" i="12"/>
  <c r="P39" i="12"/>
  <c r="R38" i="12"/>
  <c r="P38" i="12"/>
  <c r="R37" i="12"/>
  <c r="P37" i="12"/>
  <c r="R36" i="12"/>
  <c r="P36" i="12"/>
  <c r="R35" i="12"/>
  <c r="P35" i="12"/>
  <c r="R34" i="12"/>
  <c r="P34" i="12"/>
  <c r="R33" i="12"/>
  <c r="P33" i="12"/>
  <c r="R32" i="12"/>
  <c r="P32" i="12"/>
  <c r="R31" i="12"/>
  <c r="P31" i="12"/>
  <c r="R30" i="12"/>
  <c r="P30" i="12"/>
  <c r="R29" i="12"/>
  <c r="P29" i="12"/>
  <c r="R28" i="12"/>
  <c r="P28" i="12"/>
  <c r="R27" i="12"/>
  <c r="R26" i="12"/>
  <c r="P26" i="12"/>
  <c r="R25" i="12"/>
  <c r="P25" i="12"/>
  <c r="R24" i="12"/>
  <c r="R23" i="12"/>
  <c r="R22" i="12"/>
  <c r="P22" i="12"/>
  <c r="R21" i="12"/>
  <c r="P21" i="12"/>
  <c r="Q20" i="12"/>
  <c r="R20" i="12" s="1"/>
  <c r="P20" i="12"/>
  <c r="Q19" i="12"/>
  <c r="R19" i="12" s="1"/>
  <c r="P19" i="12"/>
  <c r="Q18" i="12"/>
  <c r="R18" i="12" s="1"/>
  <c r="P18" i="12"/>
  <c r="Q17" i="12"/>
  <c r="R17" i="12" s="1"/>
  <c r="P17" i="12"/>
  <c r="Q16" i="12"/>
  <c r="R16" i="12" s="1"/>
  <c r="P16" i="12"/>
  <c r="Q15" i="12"/>
  <c r="P15" i="12"/>
  <c r="Q14" i="12"/>
  <c r="R14" i="12" s="1"/>
  <c r="P14" i="12"/>
  <c r="Q13" i="12"/>
  <c r="R13" i="12" s="1"/>
  <c r="P13" i="12"/>
  <c r="Q12" i="12"/>
  <c r="R12" i="12" s="1"/>
  <c r="P12" i="12"/>
  <c r="Q11" i="12"/>
  <c r="R11" i="12" s="1"/>
  <c r="P11" i="12"/>
  <c r="Q10" i="12"/>
  <c r="R10" i="12" s="1"/>
  <c r="P10" i="12"/>
  <c r="Q9" i="12"/>
  <c r="R9" i="12" s="1"/>
  <c r="P9" i="12"/>
  <c r="Q8" i="12"/>
  <c r="R8" i="12" s="1"/>
  <c r="P8" i="12"/>
  <c r="Q7" i="12"/>
  <c r="R7" i="12" s="1"/>
  <c r="Q6" i="12"/>
  <c r="R6" i="12" s="1"/>
  <c r="P6" i="12"/>
  <c r="Q5" i="12"/>
  <c r="R5" i="12" s="1"/>
  <c r="P5" i="12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28" i="1"/>
  <c r="L10" i="11"/>
  <c r="M10" i="11" s="1"/>
  <c r="L11" i="11"/>
  <c r="M11" i="11" s="1"/>
  <c r="AB10" i="11"/>
  <c r="AC10" i="11" s="1"/>
  <c r="AB11" i="11"/>
  <c r="AC11" i="11" s="1"/>
  <c r="L5" i="11"/>
  <c r="M5" i="11" s="1"/>
  <c r="L6" i="11"/>
  <c r="M6" i="11" s="1"/>
  <c r="L8" i="11"/>
  <c r="M8" i="11" s="1"/>
  <c r="L9" i="11"/>
  <c r="M9" i="11" s="1"/>
  <c r="L12" i="11"/>
  <c r="M12" i="11" s="1"/>
  <c r="L13" i="11"/>
  <c r="M13" i="11" s="1"/>
  <c r="AB5" i="11"/>
  <c r="AC5" i="11" s="1"/>
  <c r="AB6" i="11"/>
  <c r="AC6" i="11" s="1"/>
  <c r="AB8" i="11"/>
  <c r="AC8" i="11" s="1"/>
  <c r="AB9" i="11"/>
  <c r="AC9" i="11" s="1"/>
  <c r="AB12" i="11"/>
  <c r="AC12" i="11" s="1"/>
  <c r="AB13" i="11"/>
  <c r="AC13" i="11" s="1"/>
  <c r="T50" i="1" l="1"/>
  <c r="T47" i="1"/>
  <c r="T46" i="1"/>
  <c r="T48" i="1"/>
  <c r="T49" i="1"/>
  <c r="AF45" i="2"/>
  <c r="AF44" i="2"/>
  <c r="AF46" i="2"/>
  <c r="AE55" i="2"/>
  <c r="AG47" i="2" s="1"/>
  <c r="AE52" i="2"/>
  <c r="AE51" i="2"/>
  <c r="AE53" i="2"/>
  <c r="AE54" i="2"/>
  <c r="AG54" i="2" s="1"/>
  <c r="R15" i="12"/>
  <c r="P7" i="12"/>
  <c r="P24" i="12"/>
  <c r="P23" i="12"/>
  <c r="P27" i="12"/>
  <c r="P58" i="1"/>
  <c r="R47" i="1"/>
  <c r="R48" i="1"/>
  <c r="R49" i="1"/>
  <c r="R50" i="1"/>
  <c r="R51" i="1"/>
  <c r="R52" i="1"/>
  <c r="R53" i="1"/>
  <c r="R54" i="1"/>
  <c r="R55" i="1"/>
  <c r="R56" i="1"/>
  <c r="R57" i="1"/>
  <c r="R58" i="1"/>
  <c r="P47" i="1"/>
  <c r="P48" i="1"/>
  <c r="P49" i="1"/>
  <c r="P50" i="1"/>
  <c r="P51" i="1"/>
  <c r="P52" i="1"/>
  <c r="P53" i="1"/>
  <c r="P54" i="1"/>
  <c r="P55" i="1"/>
  <c r="P56" i="1"/>
  <c r="P57" i="1"/>
  <c r="T52" i="1" l="1"/>
  <c r="T51" i="1"/>
  <c r="T53" i="1"/>
  <c r="T54" i="1"/>
  <c r="T55" i="1"/>
  <c r="AG48" i="2"/>
  <c r="AG49" i="2"/>
  <c r="AG52" i="2"/>
  <c r="AG53" i="2"/>
  <c r="AG50" i="2"/>
  <c r="AF50" i="2"/>
  <c r="AF48" i="2"/>
  <c r="AF49" i="2"/>
  <c r="AF47" i="2"/>
  <c r="AG51" i="2"/>
  <c r="AE56" i="2"/>
  <c r="AE58" i="2"/>
  <c r="AE57" i="2"/>
  <c r="AG26" i="2"/>
  <c r="AG25" i="2"/>
  <c r="AG30" i="2"/>
  <c r="AG24" i="2"/>
  <c r="AG35" i="2"/>
  <c r="AG32" i="2"/>
  <c r="AG23" i="2"/>
  <c r="AG28" i="2"/>
  <c r="AG29" i="2"/>
  <c r="AG31" i="2"/>
  <c r="AG27" i="2"/>
  <c r="AG36" i="2"/>
  <c r="AG39" i="2"/>
  <c r="AG33" i="2"/>
  <c r="AG34" i="2"/>
  <c r="AG38" i="2"/>
  <c r="AG37" i="2"/>
  <c r="AG42" i="2"/>
  <c r="AG43" i="2"/>
  <c r="AG41" i="2"/>
  <c r="AG40" i="2"/>
  <c r="AG46" i="2"/>
  <c r="AG44" i="2"/>
  <c r="AG45" i="2"/>
  <c r="N21" i="1"/>
  <c r="N22" i="1"/>
  <c r="R22" i="1" s="1"/>
  <c r="N23" i="1"/>
  <c r="P23" i="1" s="1"/>
  <c r="N24" i="1"/>
  <c r="P24" i="1" s="1"/>
  <c r="N25" i="1"/>
  <c r="N26" i="1"/>
  <c r="N27" i="1"/>
  <c r="P27" i="1" s="1"/>
  <c r="P28" i="1"/>
  <c r="P31" i="1"/>
  <c r="R31" i="1"/>
  <c r="P32" i="1"/>
  <c r="R34" i="1"/>
  <c r="P35" i="1"/>
  <c r="R35" i="1"/>
  <c r="P36" i="1"/>
  <c r="R36" i="1"/>
  <c r="R38" i="1"/>
  <c r="P39" i="1"/>
  <c r="P40" i="1"/>
  <c r="R41" i="1"/>
  <c r="R42" i="1"/>
  <c r="P43" i="1"/>
  <c r="P44" i="1"/>
  <c r="R44" i="1"/>
  <c r="P46" i="1"/>
  <c r="N6" i="1"/>
  <c r="O6" i="1" s="1"/>
  <c r="P6" i="1" s="1"/>
  <c r="Q6" i="1"/>
  <c r="N7" i="1"/>
  <c r="O7" i="1" s="1"/>
  <c r="P7" i="1" s="1"/>
  <c r="Q7" i="1"/>
  <c r="N8" i="1"/>
  <c r="O8" i="1" s="1"/>
  <c r="P8" i="1" s="1"/>
  <c r="Q8" i="1"/>
  <c r="N9" i="1"/>
  <c r="O9" i="1" s="1"/>
  <c r="P9" i="1" s="1"/>
  <c r="Q9" i="1"/>
  <c r="N10" i="1"/>
  <c r="Q10" i="1"/>
  <c r="N11" i="1"/>
  <c r="O11" i="1" s="1"/>
  <c r="P11" i="1" s="1"/>
  <c r="Q11" i="1"/>
  <c r="N12" i="1"/>
  <c r="O12" i="1" s="1"/>
  <c r="P12" i="1" s="1"/>
  <c r="Q12" i="1"/>
  <c r="N13" i="1"/>
  <c r="O13" i="1" s="1"/>
  <c r="P13" i="1" s="1"/>
  <c r="Q13" i="1"/>
  <c r="N14" i="1"/>
  <c r="Q14" i="1"/>
  <c r="N15" i="1"/>
  <c r="O15" i="1" s="1"/>
  <c r="P15" i="1" s="1"/>
  <c r="Q15" i="1"/>
  <c r="N16" i="1"/>
  <c r="O16" i="1" s="1"/>
  <c r="P16" i="1" s="1"/>
  <c r="Q16" i="1"/>
  <c r="N17" i="1"/>
  <c r="O17" i="1" s="1"/>
  <c r="P17" i="1" s="1"/>
  <c r="Q17" i="1"/>
  <c r="N18" i="1"/>
  <c r="Q18" i="1"/>
  <c r="N19" i="1"/>
  <c r="P19" i="1" s="1"/>
  <c r="Q19" i="1"/>
  <c r="N20" i="1"/>
  <c r="P20" i="1" s="1"/>
  <c r="Q20" i="1"/>
  <c r="U53" i="1" l="1"/>
  <c r="U47" i="1"/>
  <c r="U29" i="1"/>
  <c r="U30" i="1"/>
  <c r="U28" i="1"/>
  <c r="U5" i="1"/>
  <c r="U8" i="1"/>
  <c r="U10" i="1"/>
  <c r="U6" i="1"/>
  <c r="U9" i="1"/>
  <c r="U7" i="1"/>
  <c r="U11" i="1"/>
  <c r="U15" i="1"/>
  <c r="U14" i="1"/>
  <c r="U12" i="1"/>
  <c r="U13" i="1"/>
  <c r="U16" i="1"/>
  <c r="U20" i="1"/>
  <c r="U19" i="1"/>
  <c r="U17" i="1"/>
  <c r="U18" i="1"/>
  <c r="U21" i="1"/>
  <c r="U22" i="1"/>
  <c r="U25" i="1"/>
  <c r="U24" i="1"/>
  <c r="U23" i="1"/>
  <c r="U27" i="1"/>
  <c r="U26" i="1"/>
  <c r="U54" i="1"/>
  <c r="U48" i="1"/>
  <c r="T57" i="1"/>
  <c r="U57" i="1" s="1"/>
  <c r="U32" i="1"/>
  <c r="T58" i="1"/>
  <c r="U58" i="1" s="1"/>
  <c r="U33" i="1"/>
  <c r="T59" i="1"/>
  <c r="U59" i="1" s="1"/>
  <c r="U34" i="1"/>
  <c r="T56" i="1"/>
  <c r="U56" i="1" s="1"/>
  <c r="U35" i="1"/>
  <c r="U31" i="1"/>
  <c r="U36" i="1"/>
  <c r="U38" i="1"/>
  <c r="U39" i="1"/>
  <c r="U37" i="1"/>
  <c r="U40" i="1"/>
  <c r="U42" i="1"/>
  <c r="U45" i="1"/>
  <c r="U41" i="1"/>
  <c r="U44" i="1"/>
  <c r="U43" i="1"/>
  <c r="U51" i="1"/>
  <c r="U49" i="1"/>
  <c r="U50" i="1"/>
  <c r="U52" i="1"/>
  <c r="U46" i="1"/>
  <c r="AF54" i="2"/>
  <c r="AF53" i="2"/>
  <c r="AF52" i="2"/>
  <c r="AF55" i="2"/>
  <c r="AH50" i="2" s="1"/>
  <c r="AF51" i="2"/>
  <c r="AG56" i="2"/>
  <c r="AG57" i="2" s="1"/>
  <c r="AG58" i="2" s="1"/>
  <c r="R6" i="1"/>
  <c r="R46" i="1"/>
  <c r="R39" i="1"/>
  <c r="R32" i="1"/>
  <c r="R43" i="1"/>
  <c r="R30" i="1"/>
  <c r="R28" i="1"/>
  <c r="R33" i="1"/>
  <c r="R40" i="1"/>
  <c r="P33" i="1"/>
  <c r="P30" i="1"/>
  <c r="P41" i="1"/>
  <c r="P38" i="1"/>
  <c r="R27" i="1"/>
  <c r="R26" i="1"/>
  <c r="R25" i="1"/>
  <c r="P25" i="1"/>
  <c r="R24" i="1"/>
  <c r="R23" i="1"/>
  <c r="P22" i="1"/>
  <c r="R18" i="1"/>
  <c r="R45" i="1"/>
  <c r="P42" i="1"/>
  <c r="R37" i="1"/>
  <c r="P34" i="1"/>
  <c r="R29" i="1"/>
  <c r="P26" i="1"/>
  <c r="R21" i="1"/>
  <c r="P45" i="1"/>
  <c r="P37" i="1"/>
  <c r="P29" i="1"/>
  <c r="P21" i="1"/>
  <c r="R19" i="1"/>
  <c r="P18" i="1"/>
  <c r="R15" i="1"/>
  <c r="R20" i="1"/>
  <c r="R17" i="1"/>
  <c r="R16" i="1"/>
  <c r="R14" i="1"/>
  <c r="O14" i="1"/>
  <c r="P14" i="1" s="1"/>
  <c r="R13" i="1"/>
  <c r="R12" i="1"/>
  <c r="R11" i="1"/>
  <c r="R10" i="1"/>
  <c r="O10" i="1"/>
  <c r="P10" i="1" s="1"/>
  <c r="R9" i="1"/>
  <c r="R8" i="1"/>
  <c r="R7" i="1"/>
  <c r="Q5" i="1"/>
  <c r="N5" i="1"/>
  <c r="O5" i="1" s="1"/>
  <c r="P5" i="1" s="1"/>
  <c r="AH49" i="2" l="1"/>
  <c r="AH52" i="2"/>
  <c r="AH48" i="2"/>
  <c r="AH51" i="2"/>
  <c r="AH53" i="2"/>
  <c r="AH27" i="2"/>
  <c r="AH23" i="2"/>
  <c r="AH30" i="2"/>
  <c r="AH24" i="2"/>
  <c r="AH34" i="2"/>
  <c r="AH40" i="2"/>
  <c r="AH44" i="2"/>
  <c r="AH29" i="2"/>
  <c r="AH33" i="2"/>
  <c r="AH43" i="2"/>
  <c r="AF56" i="2"/>
  <c r="AH56" i="2" s="1"/>
  <c r="AH32" i="2"/>
  <c r="AH37" i="2"/>
  <c r="AH45" i="2"/>
  <c r="AH31" i="2"/>
  <c r="AH36" i="2"/>
  <c r="AH26" i="2"/>
  <c r="AH28" i="2"/>
  <c r="AH38" i="2"/>
  <c r="AH42" i="2"/>
  <c r="AH46" i="2"/>
  <c r="AH47" i="2"/>
  <c r="AF58" i="2"/>
  <c r="AH58" i="2" s="1"/>
  <c r="AH39" i="2"/>
  <c r="AH41" i="2"/>
  <c r="AH35" i="2"/>
  <c r="AF57" i="2"/>
  <c r="AH57" i="2" s="1"/>
  <c r="AH25" i="2"/>
  <c r="AH54" i="2"/>
  <c r="R5" i="1"/>
</calcChain>
</file>

<file path=xl/sharedStrings.xml><?xml version="1.0" encoding="utf-8"?>
<sst xmlns="http://schemas.openxmlformats.org/spreadsheetml/2006/main" count="7112" uniqueCount="565">
  <si>
    <t>1965年</t>
    <rPh sb="4" eb="5">
      <t>ネン</t>
    </rPh>
    <phoneticPr fontId="1"/>
  </si>
  <si>
    <t>実収入</t>
    <rPh sb="0" eb="3">
      <t>ジツシュウニュウ</t>
    </rPh>
    <phoneticPr fontId="1"/>
  </si>
  <si>
    <t>消費支出</t>
    <rPh sb="0" eb="2">
      <t>ショウヒ</t>
    </rPh>
    <rPh sb="2" eb="4">
      <t>シシュツ</t>
    </rPh>
    <phoneticPr fontId="1"/>
  </si>
  <si>
    <t>非消費支出</t>
    <rPh sb="0" eb="1">
      <t>ヒ</t>
    </rPh>
    <rPh sb="1" eb="3">
      <t>ショウヒ</t>
    </rPh>
    <rPh sb="3" eb="5">
      <t>シシュツ</t>
    </rPh>
    <phoneticPr fontId="1"/>
  </si>
  <si>
    <t>預貯金</t>
    <rPh sb="0" eb="3">
      <t>ヨチョキン</t>
    </rPh>
    <phoneticPr fontId="1"/>
  </si>
  <si>
    <t>保険料</t>
    <rPh sb="0" eb="3">
      <t>ホケンリョウ</t>
    </rPh>
    <phoneticPr fontId="1"/>
  </si>
  <si>
    <t>黒字額</t>
    <rPh sb="0" eb="2">
      <t>クロジ</t>
    </rPh>
    <rPh sb="2" eb="3">
      <t>ガク</t>
    </rPh>
    <phoneticPr fontId="1"/>
  </si>
  <si>
    <t>可処分所得額</t>
    <rPh sb="0" eb="3">
      <t>カショブン</t>
    </rPh>
    <rPh sb="3" eb="5">
      <t>ショトク</t>
    </rPh>
    <rPh sb="5" eb="6">
      <t>ガク</t>
    </rPh>
    <phoneticPr fontId="1"/>
  </si>
  <si>
    <t>黒字率</t>
    <rPh sb="0" eb="2">
      <t>クロジ</t>
    </rPh>
    <rPh sb="2" eb="3">
      <t>リツ</t>
    </rPh>
    <phoneticPr fontId="1"/>
  </si>
  <si>
    <t>平均貯蓄率</t>
    <rPh sb="0" eb="2">
      <t>ヘイキン</t>
    </rPh>
    <rPh sb="2" eb="4">
      <t>チョチク</t>
    </rPh>
    <rPh sb="4" eb="5">
      <t>リツ</t>
    </rPh>
    <phoneticPr fontId="1"/>
  </si>
  <si>
    <t>貯蓄純増</t>
    <rPh sb="0" eb="2">
      <t>チョチク</t>
    </rPh>
    <rPh sb="2" eb="4">
      <t>ジュンゾウ</t>
    </rPh>
    <phoneticPr fontId="1"/>
  </si>
  <si>
    <t>*1960年=100.0</t>
    <rPh sb="5" eb="6">
      <t>ネン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</si>
  <si>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</si>
  <si>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</si>
  <si>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賃金指標　</t>
    <rPh sb="0" eb="2">
      <t>チンギン</t>
    </rPh>
    <rPh sb="2" eb="4">
      <t>シヒョウ</t>
    </rPh>
    <phoneticPr fontId="1"/>
  </si>
  <si>
    <t>家計主要指標　</t>
    <rPh sb="0" eb="2">
      <t>カケイ</t>
    </rPh>
    <rPh sb="2" eb="4">
      <t>シュヨウ</t>
    </rPh>
    <rPh sb="4" eb="6">
      <t>シヒョウ</t>
    </rPh>
    <phoneticPr fontId="1"/>
  </si>
  <si>
    <t>1世帯当たり1か月間の収入と支出（年平均、勤労者世帯、盛岡市）(円)</t>
    <rPh sb="32" eb="33">
      <t>エン</t>
    </rPh>
    <phoneticPr fontId="1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</si>
  <si>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1"/>
  </si>
  <si>
    <t>1966年</t>
    <rPh sb="4" eb="5">
      <t>ネン</t>
    </rPh>
    <phoneticPr fontId="1"/>
  </si>
  <si>
    <t>*1965年=100.0</t>
    <rPh sb="5" eb="6">
      <t>ネン</t>
    </rPh>
    <phoneticPr fontId="1"/>
  </si>
  <si>
    <t xml:space="preserve"> </t>
    <phoneticPr fontId="1"/>
  </si>
  <si>
    <t>1967年</t>
    <rPh sb="4" eb="5">
      <t>ネン</t>
    </rPh>
    <phoneticPr fontId="1"/>
  </si>
  <si>
    <t>1968年</t>
    <rPh sb="4" eb="5">
      <t>ネン</t>
    </rPh>
    <phoneticPr fontId="1"/>
  </si>
  <si>
    <t>1969年</t>
    <rPh sb="4" eb="5">
      <t>ネン</t>
    </rPh>
    <phoneticPr fontId="1"/>
  </si>
  <si>
    <t>1970年</t>
    <rPh sb="4" eb="5">
      <t>ネン</t>
    </rPh>
    <phoneticPr fontId="1"/>
  </si>
  <si>
    <t>1971年</t>
    <rPh sb="4" eb="5">
      <t>ネン</t>
    </rPh>
    <phoneticPr fontId="1"/>
  </si>
  <si>
    <t>1972年</t>
    <rPh sb="4" eb="5">
      <t>ネン</t>
    </rPh>
    <phoneticPr fontId="1"/>
  </si>
  <si>
    <t>1973年</t>
    <rPh sb="4" eb="5">
      <t>ネン</t>
    </rPh>
    <phoneticPr fontId="1"/>
  </si>
  <si>
    <t>1974年</t>
    <rPh sb="4" eb="5">
      <t>ネン</t>
    </rPh>
    <phoneticPr fontId="1"/>
  </si>
  <si>
    <t>1975年</t>
    <rPh sb="4" eb="5">
      <t>ネン</t>
    </rPh>
    <phoneticPr fontId="1"/>
  </si>
  <si>
    <t>1976年</t>
    <rPh sb="4" eb="5">
      <t>ネン</t>
    </rPh>
    <phoneticPr fontId="1"/>
  </si>
  <si>
    <t>1977年</t>
    <rPh sb="4" eb="5">
      <t>ネン</t>
    </rPh>
    <phoneticPr fontId="1"/>
  </si>
  <si>
    <t>1978年</t>
    <rPh sb="4" eb="5">
      <t>ネン</t>
    </rPh>
    <phoneticPr fontId="1"/>
  </si>
  <si>
    <t>1979年</t>
    <rPh sb="4" eb="5">
      <t>ネン</t>
    </rPh>
    <phoneticPr fontId="1"/>
  </si>
  <si>
    <t>1980年</t>
    <rPh sb="4" eb="5">
      <t>ネン</t>
    </rPh>
    <phoneticPr fontId="1"/>
  </si>
  <si>
    <t>1981年</t>
    <rPh sb="4" eb="5">
      <t>ネン</t>
    </rPh>
    <phoneticPr fontId="1"/>
  </si>
  <si>
    <t>1982年</t>
    <rPh sb="4" eb="5">
      <t>ネン</t>
    </rPh>
    <phoneticPr fontId="1"/>
  </si>
  <si>
    <t>1983年</t>
    <rPh sb="4" eb="5">
      <t>ネン</t>
    </rPh>
    <phoneticPr fontId="1"/>
  </si>
  <si>
    <t>1984年</t>
    <rPh sb="4" eb="5">
      <t>ネン</t>
    </rPh>
    <phoneticPr fontId="1"/>
  </si>
  <si>
    <t>1985年</t>
    <rPh sb="4" eb="5">
      <t>ネン</t>
    </rPh>
    <phoneticPr fontId="1"/>
  </si>
  <si>
    <t>1986年</t>
    <rPh sb="4" eb="5">
      <t>ネン</t>
    </rPh>
    <phoneticPr fontId="1"/>
  </si>
  <si>
    <t>1987年</t>
    <rPh sb="4" eb="5">
      <t>ネン</t>
    </rPh>
    <phoneticPr fontId="1"/>
  </si>
  <si>
    <t>1988年</t>
    <rPh sb="4" eb="5">
      <t>ネン</t>
    </rPh>
    <phoneticPr fontId="1"/>
  </si>
  <si>
    <t>1989年</t>
    <rPh sb="4" eb="5">
      <t>ネン</t>
    </rPh>
    <phoneticPr fontId="1"/>
  </si>
  <si>
    <t>生活保護</t>
    <rPh sb="0" eb="2">
      <t>セイカツ</t>
    </rPh>
    <rPh sb="2" eb="4">
      <t>ホゴ</t>
    </rPh>
    <phoneticPr fontId="1"/>
  </si>
  <si>
    <t>1990年</t>
    <rPh sb="4" eb="5">
      <t>ネン</t>
    </rPh>
    <phoneticPr fontId="1"/>
  </si>
  <si>
    <t>1991年</t>
    <rPh sb="4" eb="5">
      <t>ネン</t>
    </rPh>
    <phoneticPr fontId="1"/>
  </si>
  <si>
    <t>1992年</t>
    <rPh sb="4" eb="5">
      <t>ネン</t>
    </rPh>
    <phoneticPr fontId="1"/>
  </si>
  <si>
    <t>1993年</t>
    <rPh sb="4" eb="5">
      <t>ネン</t>
    </rPh>
    <phoneticPr fontId="1"/>
  </si>
  <si>
    <t>1994年</t>
    <rPh sb="4" eb="5">
      <t>ネン</t>
    </rPh>
    <phoneticPr fontId="1"/>
  </si>
  <si>
    <t>1995年</t>
    <rPh sb="4" eb="5">
      <t>ネン</t>
    </rPh>
    <phoneticPr fontId="1"/>
  </si>
  <si>
    <t>1996年</t>
    <rPh sb="4" eb="5">
      <t>ネン</t>
    </rPh>
    <phoneticPr fontId="1"/>
  </si>
  <si>
    <t>1997年</t>
    <rPh sb="4" eb="5">
      <t>ネン</t>
    </rPh>
    <phoneticPr fontId="1"/>
  </si>
  <si>
    <t>1998年</t>
    <rPh sb="4" eb="5">
      <t>ネン</t>
    </rPh>
    <phoneticPr fontId="1"/>
  </si>
  <si>
    <t>1999年</t>
    <rPh sb="4" eb="5">
      <t>ネン</t>
    </rPh>
    <phoneticPr fontId="1"/>
  </si>
  <si>
    <t>*1970年=100.0</t>
    <rPh sb="5" eb="6">
      <t>ネン</t>
    </rPh>
    <phoneticPr fontId="1"/>
  </si>
  <si>
    <t>総数(含サービス業)</t>
    <rPh sb="0" eb="2">
      <t>ソウスウ</t>
    </rPh>
    <rPh sb="3" eb="4">
      <t>フク</t>
    </rPh>
    <rPh sb="8" eb="9">
      <t>ギョウ</t>
    </rPh>
    <phoneticPr fontId="1"/>
  </si>
  <si>
    <t>総数(除サービス業)</t>
    <rPh sb="0" eb="2">
      <t>ソウスウ</t>
    </rPh>
    <rPh sb="3" eb="4">
      <t>ノゾ</t>
    </rPh>
    <rPh sb="8" eb="9">
      <t>ギョウ</t>
    </rPh>
    <phoneticPr fontId="1"/>
  </si>
  <si>
    <t>*1975年=100.0</t>
    <rPh sb="5" eb="6">
      <t>ネン</t>
    </rPh>
    <phoneticPr fontId="1"/>
  </si>
  <si>
    <t>2000年</t>
    <rPh sb="4" eb="5">
      <t>ネン</t>
    </rPh>
    <phoneticPr fontId="1"/>
  </si>
  <si>
    <t>2001年</t>
    <rPh sb="4" eb="5">
      <t>ネン</t>
    </rPh>
    <phoneticPr fontId="1"/>
  </si>
  <si>
    <t>2002年</t>
    <rPh sb="4" eb="5">
      <t>ネン</t>
    </rPh>
    <phoneticPr fontId="1"/>
  </si>
  <si>
    <t>2003年</t>
    <rPh sb="4" eb="5">
      <t>ネン</t>
    </rPh>
    <phoneticPr fontId="1"/>
  </si>
  <si>
    <t>2004年</t>
    <rPh sb="4" eb="5">
      <t>ネン</t>
    </rPh>
    <phoneticPr fontId="1"/>
  </si>
  <si>
    <t>2005年</t>
    <rPh sb="4" eb="5">
      <t>ネン</t>
    </rPh>
    <phoneticPr fontId="1"/>
  </si>
  <si>
    <t>2006年</t>
    <rPh sb="4" eb="5">
      <t>ネン</t>
    </rPh>
    <phoneticPr fontId="1"/>
  </si>
  <si>
    <t>借入金</t>
    <rPh sb="0" eb="2">
      <t>カリイレ</t>
    </rPh>
    <rPh sb="2" eb="3">
      <t>キン</t>
    </rPh>
    <phoneticPr fontId="1"/>
  </si>
  <si>
    <t>貯金引出</t>
    <rPh sb="0" eb="2">
      <t>チョキン</t>
    </rPh>
    <rPh sb="2" eb="4">
      <t>ヒキダシ</t>
    </rPh>
    <phoneticPr fontId="1"/>
  </si>
  <si>
    <t>保険取金</t>
    <rPh sb="0" eb="2">
      <t>ホケン</t>
    </rPh>
    <rPh sb="2" eb="3">
      <t>ト</t>
    </rPh>
    <rPh sb="3" eb="4">
      <t>キン</t>
    </rPh>
    <phoneticPr fontId="1"/>
  </si>
  <si>
    <t>土地家屋借入金</t>
    <rPh sb="0" eb="2">
      <t>トチ</t>
    </rPh>
    <rPh sb="2" eb="4">
      <t>カオク</t>
    </rPh>
    <rPh sb="4" eb="6">
      <t>カリイレ</t>
    </rPh>
    <rPh sb="6" eb="7">
      <t>キン</t>
    </rPh>
    <phoneticPr fontId="1"/>
  </si>
  <si>
    <t>他の借入金</t>
    <rPh sb="0" eb="1">
      <t>タ</t>
    </rPh>
    <rPh sb="2" eb="4">
      <t>カリイレ</t>
    </rPh>
    <rPh sb="4" eb="5">
      <t>キン</t>
    </rPh>
    <phoneticPr fontId="1"/>
  </si>
  <si>
    <t>月賦</t>
    <rPh sb="0" eb="2">
      <t>ゲップ</t>
    </rPh>
    <phoneticPr fontId="1"/>
  </si>
  <si>
    <t>掛買</t>
    <rPh sb="0" eb="1">
      <t>カケ</t>
    </rPh>
    <rPh sb="1" eb="2">
      <t>ガ</t>
    </rPh>
    <phoneticPr fontId="1"/>
  </si>
  <si>
    <t>月賦・掛買</t>
    <rPh sb="0" eb="2">
      <t>ゲップ</t>
    </rPh>
    <rPh sb="3" eb="5">
      <t>カケガイ</t>
    </rPh>
    <phoneticPr fontId="1"/>
  </si>
  <si>
    <t>*1980年=100.0</t>
    <rPh sb="5" eb="6">
      <t>ネン</t>
    </rPh>
    <phoneticPr fontId="1"/>
  </si>
  <si>
    <t>*1985年=100.0</t>
    <rPh sb="5" eb="6">
      <t>ネン</t>
    </rPh>
    <phoneticPr fontId="1"/>
  </si>
  <si>
    <t>岩手県統計年鑑</t>
    <rPh sb="0" eb="3">
      <t>イワテケン</t>
    </rPh>
    <rPh sb="3" eb="5">
      <t>トウケイ</t>
    </rPh>
    <rPh sb="5" eb="7">
      <t>ネンカン</t>
    </rPh>
    <phoneticPr fontId="1"/>
  </si>
  <si>
    <t>毎月勤労統計調査総合報告書</t>
    <rPh sb="0" eb="2">
      <t>マイツキ</t>
    </rPh>
    <rPh sb="2" eb="4">
      <t>キンロウ</t>
    </rPh>
    <rPh sb="4" eb="6">
      <t>トウケイ</t>
    </rPh>
    <rPh sb="6" eb="8">
      <t>チョウサ</t>
    </rPh>
    <rPh sb="8" eb="10">
      <t>ソウゴウ</t>
    </rPh>
    <rPh sb="10" eb="13">
      <t>ホウコクショ</t>
    </rPh>
    <phoneticPr fontId="1"/>
  </si>
  <si>
    <t>岩手</t>
    <rPh sb="0" eb="2">
      <t>イワテ</t>
    </rPh>
    <phoneticPr fontId="1"/>
  </si>
  <si>
    <t>規模30人以上</t>
    <rPh sb="0" eb="2">
      <t>キボ</t>
    </rPh>
    <rPh sb="4" eb="7">
      <t>ニンイジョウ</t>
    </rPh>
    <phoneticPr fontId="1"/>
  </si>
  <si>
    <t>全国平均(除サービス業)</t>
    <rPh sb="0" eb="2">
      <t>ゼンコク</t>
    </rPh>
    <rPh sb="2" eb="4">
      <t>ヘイキン</t>
    </rPh>
    <rPh sb="5" eb="6">
      <t>ノゾ</t>
    </rPh>
    <rPh sb="10" eb="11">
      <t>ギョウ</t>
    </rPh>
    <phoneticPr fontId="1"/>
  </si>
  <si>
    <t>全国平均(含サービス業)</t>
    <rPh sb="0" eb="2">
      <t>ゼンコク</t>
    </rPh>
    <rPh sb="2" eb="4">
      <t>ヘイキン</t>
    </rPh>
    <rPh sb="5" eb="6">
      <t>フク</t>
    </rPh>
    <rPh sb="10" eb="11">
      <t>ギョウ</t>
    </rPh>
    <phoneticPr fontId="1"/>
  </si>
  <si>
    <t>賃金指数(含サービス業)</t>
    <rPh sb="0" eb="2">
      <t>チンギン</t>
    </rPh>
    <rPh sb="2" eb="4">
      <t>シスウ</t>
    </rPh>
    <rPh sb="5" eb="6">
      <t>フク</t>
    </rPh>
    <rPh sb="10" eb="11">
      <t>ギョウ</t>
    </rPh>
    <phoneticPr fontId="1"/>
  </si>
  <si>
    <t>実質賃金指数(含サービス業)</t>
    <rPh sb="0" eb="2">
      <t>ジッシツ</t>
    </rPh>
    <rPh sb="2" eb="4">
      <t>チンギン</t>
    </rPh>
    <rPh sb="4" eb="6">
      <t>シスウ</t>
    </rPh>
    <rPh sb="7" eb="8">
      <t>フク</t>
    </rPh>
    <rPh sb="12" eb="13">
      <t>ギョウ</t>
    </rPh>
    <phoneticPr fontId="1"/>
  </si>
  <si>
    <t>パートタイム労働者比率</t>
    <rPh sb="6" eb="9">
      <t>ロウドウシャ</t>
    </rPh>
    <rPh sb="9" eb="11">
      <t>ヒリツ</t>
    </rPh>
    <phoneticPr fontId="1"/>
  </si>
  <si>
    <t>規模5人以上</t>
    <rPh sb="0" eb="2">
      <t>キボ</t>
    </rPh>
    <rPh sb="3" eb="6">
      <t>ニンイジョウ</t>
    </rPh>
    <phoneticPr fontId="1"/>
  </si>
  <si>
    <t>規模30人以上</t>
    <rPh sb="0" eb="2">
      <t>キボ</t>
    </rPh>
    <rPh sb="4" eb="7">
      <t>ニンイジョウ</t>
    </rPh>
    <phoneticPr fontId="1"/>
  </si>
  <si>
    <t>調査産業計</t>
    <rPh sb="0" eb="2">
      <t>チョウサ</t>
    </rPh>
    <rPh sb="2" eb="4">
      <t>サンギョウ</t>
    </rPh>
    <rPh sb="4" eb="5">
      <t>ケイ</t>
    </rPh>
    <phoneticPr fontId="1"/>
  </si>
  <si>
    <t>毎月勤労統計調査年報</t>
    <rPh sb="0" eb="2">
      <t>マイツキ</t>
    </rPh>
    <rPh sb="2" eb="4">
      <t>キンロウ</t>
    </rPh>
    <rPh sb="4" eb="6">
      <t>トウケイ</t>
    </rPh>
    <rPh sb="6" eb="8">
      <t>チョウサ</t>
    </rPh>
    <rPh sb="8" eb="10">
      <t>ネンポウ</t>
    </rPh>
    <phoneticPr fontId="1"/>
  </si>
  <si>
    <t>2007年</t>
    <rPh sb="4" eb="5">
      <t>ネン</t>
    </rPh>
    <phoneticPr fontId="1"/>
  </si>
  <si>
    <t>2008年</t>
    <rPh sb="4" eb="5">
      <t>ネン</t>
    </rPh>
    <phoneticPr fontId="1"/>
  </si>
  <si>
    <t>2009年</t>
    <rPh sb="4" eb="5">
      <t>ネン</t>
    </rPh>
    <phoneticPr fontId="1"/>
  </si>
  <si>
    <t>規模5人以上</t>
    <rPh sb="0" eb="2">
      <t>キボ</t>
    </rPh>
    <rPh sb="3" eb="6">
      <t>ニンイジョウ</t>
    </rPh>
    <phoneticPr fontId="1"/>
  </si>
  <si>
    <t>実支出外支出</t>
    <rPh sb="0" eb="3">
      <t>ジツシシュツ</t>
    </rPh>
    <rPh sb="3" eb="4">
      <t>ガイ</t>
    </rPh>
    <rPh sb="4" eb="6">
      <t>シシュツ</t>
    </rPh>
    <phoneticPr fontId="1"/>
  </si>
  <si>
    <t>実収入外収入</t>
    <rPh sb="0" eb="3">
      <t>ジツシュウニュウ</t>
    </rPh>
    <rPh sb="3" eb="4">
      <t>ガイ</t>
    </rPh>
    <rPh sb="4" eb="6">
      <t>シュウニュウ</t>
    </rPh>
    <phoneticPr fontId="1"/>
  </si>
  <si>
    <t>1984年度</t>
    <rPh sb="4" eb="5">
      <t>ネン</t>
    </rPh>
    <rPh sb="5" eb="6">
      <t>ド</t>
    </rPh>
    <phoneticPr fontId="1"/>
  </si>
  <si>
    <t>1989年度</t>
    <rPh sb="4" eb="5">
      <t>ネン</t>
    </rPh>
    <rPh sb="5" eb="6">
      <t>ド</t>
    </rPh>
    <phoneticPr fontId="1"/>
  </si>
  <si>
    <t>1994年度</t>
    <rPh sb="4" eb="5">
      <t>ネン</t>
    </rPh>
    <rPh sb="5" eb="6">
      <t>ド</t>
    </rPh>
    <phoneticPr fontId="1"/>
  </si>
  <si>
    <t>1979年度</t>
    <rPh sb="4" eb="5">
      <t>ネン</t>
    </rPh>
    <rPh sb="5" eb="6">
      <t>ド</t>
    </rPh>
    <phoneticPr fontId="1"/>
  </si>
  <si>
    <t>自殺</t>
    <rPh sb="0" eb="2">
      <t>ジサツ</t>
    </rPh>
    <phoneticPr fontId="1"/>
  </si>
  <si>
    <t>死亡数・死亡率推移</t>
    <rPh sb="0" eb="2">
      <t>シボウ</t>
    </rPh>
    <rPh sb="2" eb="3">
      <t>スウ</t>
    </rPh>
    <rPh sb="4" eb="7">
      <t>シボウリツ</t>
    </rPh>
    <rPh sb="7" eb="9">
      <t>スイイ</t>
    </rPh>
    <phoneticPr fontId="1"/>
  </si>
  <si>
    <t>死亡数</t>
    <rPh sb="0" eb="3">
      <t>シボウスウ</t>
    </rPh>
    <phoneticPr fontId="1"/>
  </si>
  <si>
    <t>死亡率</t>
    <rPh sb="0" eb="3">
      <t>シボウリツ</t>
    </rPh>
    <phoneticPr fontId="1"/>
  </si>
  <si>
    <t>厚生省　人口動態統計百年の歩み</t>
    <rPh sb="0" eb="3">
      <t>コウセイショウ</t>
    </rPh>
    <rPh sb="4" eb="6">
      <t>ジンコウ</t>
    </rPh>
    <rPh sb="6" eb="8">
      <t>ドウタイ</t>
    </rPh>
    <rPh sb="8" eb="10">
      <t>トウケイ</t>
    </rPh>
    <rPh sb="10" eb="12">
      <t>ヒャクネン</t>
    </rPh>
    <rPh sb="13" eb="14">
      <t>アユ</t>
    </rPh>
    <phoneticPr fontId="1"/>
  </si>
  <si>
    <t>生活相談</t>
    <rPh sb="0" eb="2">
      <t>セイカツ</t>
    </rPh>
    <rPh sb="2" eb="4">
      <t>ソウダン</t>
    </rPh>
    <phoneticPr fontId="1"/>
  </si>
  <si>
    <t>岩手県立県民生活センター</t>
    <rPh sb="0" eb="4">
      <t>イワテケンリツ</t>
    </rPh>
    <rPh sb="4" eb="6">
      <t>ケンミン</t>
    </rPh>
    <rPh sb="6" eb="8">
      <t>セイカツ</t>
    </rPh>
    <phoneticPr fontId="1"/>
  </si>
  <si>
    <t>多重債務に関する相談状況</t>
    <rPh sb="0" eb="2">
      <t>タジュウ</t>
    </rPh>
    <rPh sb="2" eb="4">
      <t>サイム</t>
    </rPh>
    <rPh sb="5" eb="6">
      <t>カン</t>
    </rPh>
    <rPh sb="8" eb="10">
      <t>ソウダン</t>
    </rPh>
    <rPh sb="10" eb="12">
      <t>ジョウキョウ</t>
    </rPh>
    <phoneticPr fontId="1"/>
  </si>
  <si>
    <t>多重債務相談件数</t>
    <rPh sb="0" eb="2">
      <t>タジュウ</t>
    </rPh>
    <rPh sb="2" eb="4">
      <t>サイム</t>
    </rPh>
    <rPh sb="4" eb="6">
      <t>ソウダン</t>
    </rPh>
    <rPh sb="6" eb="8">
      <t>ケンスウ</t>
    </rPh>
    <phoneticPr fontId="1"/>
  </si>
  <si>
    <t>全相談件数</t>
    <rPh sb="0" eb="1">
      <t>ゼン</t>
    </rPh>
    <rPh sb="1" eb="3">
      <t>ソウダン</t>
    </rPh>
    <rPh sb="3" eb="5">
      <t>ケンスウ</t>
    </rPh>
    <phoneticPr fontId="1"/>
  </si>
  <si>
    <t>1982年度</t>
    <rPh sb="4" eb="6">
      <t>ネンド</t>
    </rPh>
    <phoneticPr fontId="1"/>
  </si>
  <si>
    <t>1983年度</t>
    <rPh sb="4" eb="6">
      <t>ネンド</t>
    </rPh>
    <phoneticPr fontId="1"/>
  </si>
  <si>
    <t>1984年度</t>
    <rPh sb="4" eb="6">
      <t>ネンド</t>
    </rPh>
    <phoneticPr fontId="1"/>
  </si>
  <si>
    <t>1985年度</t>
    <rPh sb="4" eb="6">
      <t>ネンド</t>
    </rPh>
    <phoneticPr fontId="1"/>
  </si>
  <si>
    <t>1986年度</t>
    <rPh sb="4" eb="6">
      <t>ネンド</t>
    </rPh>
    <phoneticPr fontId="1"/>
  </si>
  <si>
    <t>1987年度</t>
    <rPh sb="4" eb="6">
      <t>ネンド</t>
    </rPh>
    <phoneticPr fontId="1"/>
  </si>
  <si>
    <t>1988年度</t>
    <rPh sb="4" eb="6">
      <t>ネンド</t>
    </rPh>
    <phoneticPr fontId="1"/>
  </si>
  <si>
    <t>1989年度</t>
    <rPh sb="4" eb="6">
      <t>ネンド</t>
    </rPh>
    <phoneticPr fontId="1"/>
  </si>
  <si>
    <t>1990年度</t>
    <rPh sb="4" eb="6">
      <t>ネンド</t>
    </rPh>
    <phoneticPr fontId="1"/>
  </si>
  <si>
    <t>1991年度</t>
    <rPh sb="4" eb="6">
      <t>ネンド</t>
    </rPh>
    <phoneticPr fontId="1"/>
  </si>
  <si>
    <t>1992年度</t>
    <rPh sb="4" eb="6">
      <t>ネンド</t>
    </rPh>
    <phoneticPr fontId="1"/>
  </si>
  <si>
    <t>1993年度</t>
    <rPh sb="4" eb="6">
      <t>ネンド</t>
    </rPh>
    <phoneticPr fontId="1"/>
  </si>
  <si>
    <t>1994年度</t>
    <rPh sb="4" eb="6">
      <t>ネンド</t>
    </rPh>
    <phoneticPr fontId="1"/>
  </si>
  <si>
    <t>1995年度</t>
    <rPh sb="4" eb="6">
      <t>ネンド</t>
    </rPh>
    <phoneticPr fontId="1"/>
  </si>
  <si>
    <t>1996年度</t>
    <rPh sb="4" eb="6">
      <t>ネンド</t>
    </rPh>
    <phoneticPr fontId="1"/>
  </si>
  <si>
    <t>1997年度</t>
    <rPh sb="4" eb="6">
      <t>ネンド</t>
    </rPh>
    <phoneticPr fontId="1"/>
  </si>
  <si>
    <t>1998年度</t>
    <rPh sb="4" eb="6">
      <t>ネンド</t>
    </rPh>
    <phoneticPr fontId="1"/>
  </si>
  <si>
    <t>1999年度</t>
    <rPh sb="4" eb="6">
      <t>ネンド</t>
    </rPh>
    <phoneticPr fontId="1"/>
  </si>
  <si>
    <t>2000年度</t>
    <rPh sb="4" eb="6">
      <t>ネンド</t>
    </rPh>
    <phoneticPr fontId="1"/>
  </si>
  <si>
    <t>2001年度</t>
    <rPh sb="4" eb="6">
      <t>ネンド</t>
    </rPh>
    <phoneticPr fontId="1"/>
  </si>
  <si>
    <t>2002年度</t>
    <rPh sb="4" eb="6">
      <t>ネンド</t>
    </rPh>
    <phoneticPr fontId="1"/>
  </si>
  <si>
    <t>2003年度</t>
    <rPh sb="4" eb="6">
      <t>ネンド</t>
    </rPh>
    <phoneticPr fontId="1"/>
  </si>
  <si>
    <t>2004年度</t>
    <rPh sb="4" eb="6">
      <t>ネンド</t>
    </rPh>
    <phoneticPr fontId="1"/>
  </si>
  <si>
    <t>2005年度</t>
    <rPh sb="4" eb="6">
      <t>ネンド</t>
    </rPh>
    <phoneticPr fontId="1"/>
  </si>
  <si>
    <t>2006年度</t>
    <rPh sb="4" eb="6">
      <t>ネンド</t>
    </rPh>
    <phoneticPr fontId="1"/>
  </si>
  <si>
    <t>2007年度</t>
    <rPh sb="4" eb="6">
      <t>ネンド</t>
    </rPh>
    <phoneticPr fontId="1"/>
  </si>
  <si>
    <t>2008年度</t>
    <rPh sb="4" eb="6">
      <t>ネンド</t>
    </rPh>
    <phoneticPr fontId="1"/>
  </si>
  <si>
    <t>2009年度</t>
    <rPh sb="4" eb="6">
      <t>ネンド</t>
    </rPh>
    <phoneticPr fontId="1"/>
  </si>
  <si>
    <t>2010年度</t>
    <rPh sb="4" eb="6">
      <t>ネンド</t>
    </rPh>
    <phoneticPr fontId="1"/>
  </si>
  <si>
    <t>2011年度</t>
    <rPh sb="4" eb="6">
      <t>ネンド</t>
    </rPh>
    <phoneticPr fontId="1"/>
  </si>
  <si>
    <t>2012年度</t>
    <rPh sb="4" eb="6">
      <t>ネンド</t>
    </rPh>
    <phoneticPr fontId="1"/>
  </si>
  <si>
    <t>2013年度</t>
    <rPh sb="4" eb="6">
      <t>ネンド</t>
    </rPh>
    <phoneticPr fontId="1"/>
  </si>
  <si>
    <t>2014年度</t>
    <rPh sb="4" eb="6">
      <t>ネンド</t>
    </rPh>
    <phoneticPr fontId="1"/>
  </si>
  <si>
    <t>2015年度</t>
    <rPh sb="4" eb="6">
      <t>ネンド</t>
    </rPh>
    <phoneticPr fontId="1"/>
  </si>
  <si>
    <t>2016年度</t>
    <rPh sb="4" eb="6">
      <t>ネンド</t>
    </rPh>
    <phoneticPr fontId="1"/>
  </si>
  <si>
    <t>2017年度</t>
    <rPh sb="4" eb="6">
      <t>ネンド</t>
    </rPh>
    <phoneticPr fontId="1"/>
  </si>
  <si>
    <t>2018年度</t>
    <rPh sb="4" eb="6">
      <t>ネンド</t>
    </rPh>
    <phoneticPr fontId="1"/>
  </si>
  <si>
    <t>2019年度</t>
    <rPh sb="4" eb="6">
      <t>ネンド</t>
    </rPh>
    <phoneticPr fontId="1"/>
  </si>
  <si>
    <t xml:space="preserve">                                                                                                                                            </t>
    <phoneticPr fontId="1"/>
  </si>
  <si>
    <t>2010年</t>
    <rPh sb="4" eb="5">
      <t>ネン</t>
    </rPh>
    <phoneticPr fontId="1"/>
  </si>
  <si>
    <t>2011年</t>
    <rPh sb="4" eb="5">
      <t>ネン</t>
    </rPh>
    <phoneticPr fontId="1"/>
  </si>
  <si>
    <t>2012年</t>
    <rPh sb="4" eb="5">
      <t>ネン</t>
    </rPh>
    <phoneticPr fontId="1"/>
  </si>
  <si>
    <t>2013年</t>
    <rPh sb="4" eb="5">
      <t>ネン</t>
    </rPh>
    <phoneticPr fontId="1"/>
  </si>
  <si>
    <t>2014年</t>
    <rPh sb="4" eb="5">
      <t>ネン</t>
    </rPh>
    <phoneticPr fontId="1"/>
  </si>
  <si>
    <t>2015年</t>
    <rPh sb="4" eb="5">
      <t>ネン</t>
    </rPh>
    <phoneticPr fontId="1"/>
  </si>
  <si>
    <t>2016年</t>
    <rPh sb="4" eb="5">
      <t>ネン</t>
    </rPh>
    <phoneticPr fontId="1"/>
  </si>
  <si>
    <t>2017年</t>
    <rPh sb="4" eb="5">
      <t>ネン</t>
    </rPh>
    <phoneticPr fontId="1"/>
  </si>
  <si>
    <t>2018年</t>
    <rPh sb="4" eb="5">
      <t>ネン</t>
    </rPh>
    <phoneticPr fontId="1"/>
  </si>
  <si>
    <t>2019年</t>
    <rPh sb="4" eb="5">
      <t>ネン</t>
    </rPh>
    <phoneticPr fontId="1"/>
  </si>
  <si>
    <t>2020年</t>
    <rPh sb="4" eb="5">
      <t>ネン</t>
    </rPh>
    <phoneticPr fontId="1"/>
  </si>
  <si>
    <t>*2015年平均=100.0</t>
    <rPh sb="5" eb="6">
      <t>ネン</t>
    </rPh>
    <rPh sb="6" eb="8">
      <t>ヘイキン</t>
    </rPh>
    <phoneticPr fontId="1"/>
  </si>
  <si>
    <t>*2010年平均=100.0</t>
    <rPh sb="5" eb="8">
      <t>ネンヘイキン</t>
    </rPh>
    <phoneticPr fontId="1"/>
  </si>
  <si>
    <t>全国消費実態調査</t>
    <rPh sb="0" eb="2">
      <t>ゼンコク</t>
    </rPh>
    <rPh sb="2" eb="4">
      <t>ショウヒ</t>
    </rPh>
    <rPh sb="4" eb="6">
      <t>ジッタイ</t>
    </rPh>
    <rPh sb="6" eb="8">
      <t>チョウサ</t>
    </rPh>
    <phoneticPr fontId="1"/>
  </si>
  <si>
    <t>貯蓄現在高</t>
    <rPh sb="0" eb="2">
      <t>チョチク</t>
    </rPh>
    <rPh sb="2" eb="4">
      <t>ゲンザイ</t>
    </rPh>
    <rPh sb="4" eb="5">
      <t>ダカ</t>
    </rPh>
    <phoneticPr fontId="1"/>
  </si>
  <si>
    <t>全体</t>
    <rPh sb="0" eb="2">
      <t>ゼンタイ</t>
    </rPh>
    <phoneticPr fontId="1"/>
  </si>
  <si>
    <t>通貨性預貯金</t>
    <rPh sb="0" eb="3">
      <t>ツウカセイ</t>
    </rPh>
    <rPh sb="3" eb="6">
      <t>ヨチョキン</t>
    </rPh>
    <phoneticPr fontId="1"/>
  </si>
  <si>
    <t>定期性預貯金</t>
    <rPh sb="0" eb="3">
      <t>テイキセイ</t>
    </rPh>
    <rPh sb="3" eb="6">
      <t>ヨチョキン</t>
    </rPh>
    <phoneticPr fontId="1"/>
  </si>
  <si>
    <t>負債現在高</t>
    <rPh sb="0" eb="2">
      <t>フサイ</t>
    </rPh>
    <rPh sb="2" eb="4">
      <t>ゲンザイ</t>
    </rPh>
    <rPh sb="4" eb="5">
      <t>ダカ</t>
    </rPh>
    <phoneticPr fontId="1"/>
  </si>
  <si>
    <t>うち住宅・土地のための負債</t>
    <rPh sb="2" eb="4">
      <t>ジュウタク</t>
    </rPh>
    <rPh sb="5" eb="7">
      <t>トチ</t>
    </rPh>
    <rPh sb="11" eb="13">
      <t>フサイ</t>
    </rPh>
    <phoneticPr fontId="1"/>
  </si>
  <si>
    <t>負債保有率</t>
    <rPh sb="0" eb="2">
      <t>フサイ</t>
    </rPh>
    <rPh sb="2" eb="4">
      <t>ホユウ</t>
    </rPh>
    <rPh sb="4" eb="5">
      <t>リツ</t>
    </rPh>
    <phoneticPr fontId="1"/>
  </si>
  <si>
    <t>うち住宅・土地のための負債(%)</t>
    <rPh sb="2" eb="4">
      <t>ジュウタク</t>
    </rPh>
    <rPh sb="5" eb="7">
      <t>トチ</t>
    </rPh>
    <rPh sb="11" eb="13">
      <t>フサイ</t>
    </rPh>
    <phoneticPr fontId="1"/>
  </si>
  <si>
    <t>1999年度</t>
    <rPh sb="4" eb="5">
      <t>ネン</t>
    </rPh>
    <rPh sb="5" eb="6">
      <t>ド</t>
    </rPh>
    <phoneticPr fontId="1"/>
  </si>
  <si>
    <t>2004年度</t>
    <rPh sb="4" eb="5">
      <t>ネン</t>
    </rPh>
    <rPh sb="5" eb="6">
      <t>ド</t>
    </rPh>
    <phoneticPr fontId="1"/>
  </si>
  <si>
    <t>2009年度</t>
    <rPh sb="4" eb="5">
      <t>ネン</t>
    </rPh>
    <rPh sb="5" eb="6">
      <t>ド</t>
    </rPh>
    <phoneticPr fontId="1"/>
  </si>
  <si>
    <t>2014年度</t>
    <rPh sb="4" eb="5">
      <t>ネン</t>
    </rPh>
    <rPh sb="5" eb="6">
      <t>ド</t>
    </rPh>
    <phoneticPr fontId="1"/>
  </si>
  <si>
    <t>生命保険など</t>
    <rPh sb="0" eb="2">
      <t>セイメイ</t>
    </rPh>
    <rPh sb="2" eb="4">
      <t>ホケン</t>
    </rPh>
    <phoneticPr fontId="1"/>
  </si>
  <si>
    <t>岩手県</t>
    <rPh sb="0" eb="3">
      <t>イワテケン</t>
    </rPh>
    <phoneticPr fontId="1"/>
  </si>
  <si>
    <t>全国</t>
    <rPh sb="0" eb="2">
      <t>ゼンコク</t>
    </rPh>
    <phoneticPr fontId="1"/>
  </si>
  <si>
    <t>1974年度</t>
    <rPh sb="4" eb="5">
      <t>ネン</t>
    </rPh>
    <rPh sb="5" eb="6">
      <t>ド</t>
    </rPh>
    <phoneticPr fontId="1"/>
  </si>
  <si>
    <t>家計収支</t>
    <rPh sb="0" eb="2">
      <t>カケイ</t>
    </rPh>
    <rPh sb="2" eb="4">
      <t>シュウシ</t>
    </rPh>
    <phoneticPr fontId="1"/>
  </si>
  <si>
    <t>可処分所得</t>
    <rPh sb="0" eb="3">
      <t>カショブン</t>
    </rPh>
    <rPh sb="3" eb="5">
      <t>ショトク</t>
    </rPh>
    <phoneticPr fontId="1"/>
  </si>
  <si>
    <t>非消費支出</t>
    <rPh sb="0" eb="5">
      <t>ヒショウヒシシュツ</t>
    </rPh>
    <phoneticPr fontId="1"/>
  </si>
  <si>
    <t>黒字</t>
    <rPh sb="0" eb="2">
      <t>クロジ</t>
    </rPh>
    <phoneticPr fontId="1"/>
  </si>
  <si>
    <t>一人平均月間現金給与総額(調査産業計)(円)</t>
    <rPh sb="10" eb="12">
      <t>ソウガク</t>
    </rPh>
    <rPh sb="13" eb="15">
      <t>チョウサ</t>
    </rPh>
    <rPh sb="15" eb="17">
      <t>サンギョウ</t>
    </rPh>
    <rPh sb="17" eb="18">
      <t>ケイ</t>
    </rPh>
    <phoneticPr fontId="1"/>
  </si>
  <si>
    <t>-</t>
  </si>
  <si>
    <t>本調査期間末常用労働者数</t>
    <phoneticPr fontId="1"/>
  </si>
  <si>
    <t>うちパートタイム労働者数</t>
    <phoneticPr fontId="1"/>
  </si>
  <si>
    <t>パートタイム労働者比率</t>
    <phoneticPr fontId="1"/>
  </si>
  <si>
    <t>規模5人以上</t>
    <rPh sb="0" eb="2">
      <t>キボ</t>
    </rPh>
    <rPh sb="3" eb="6">
      <t>ニンイジョウ</t>
    </rPh>
    <phoneticPr fontId="1"/>
  </si>
  <si>
    <t>被保護世帯数</t>
    <rPh sb="0" eb="1">
      <t>ヒ</t>
    </rPh>
    <rPh sb="1" eb="3">
      <t>ホゴ</t>
    </rPh>
    <rPh sb="3" eb="5">
      <t>セタイ</t>
    </rPh>
    <rPh sb="5" eb="6">
      <t>スウ</t>
    </rPh>
    <phoneticPr fontId="1"/>
  </si>
  <si>
    <t>被保護人員</t>
    <rPh sb="0" eb="1">
      <t>ヒ</t>
    </rPh>
    <rPh sb="1" eb="3">
      <t>ホゴ</t>
    </rPh>
    <rPh sb="3" eb="5">
      <t>ジンイン</t>
    </rPh>
    <phoneticPr fontId="1"/>
  </si>
  <si>
    <t>保護率</t>
    <rPh sb="0" eb="2">
      <t>ホゴ</t>
    </rPh>
    <rPh sb="2" eb="3">
      <t>リツ</t>
    </rPh>
    <phoneticPr fontId="1"/>
  </si>
  <si>
    <t>保護費支出額(千円)</t>
    <rPh sb="0" eb="2">
      <t>ホゴ</t>
    </rPh>
    <rPh sb="2" eb="3">
      <t>ヒ</t>
    </rPh>
    <rPh sb="3" eb="5">
      <t>シシュツ</t>
    </rPh>
    <rPh sb="5" eb="6">
      <t>ガク</t>
    </rPh>
    <rPh sb="7" eb="9">
      <t>センエン</t>
    </rPh>
    <phoneticPr fontId="1"/>
  </si>
  <si>
    <t>うち生活補助(千円)</t>
    <rPh sb="2" eb="4">
      <t>セイカツ</t>
    </rPh>
    <rPh sb="4" eb="6">
      <t>ホジョ</t>
    </rPh>
    <rPh sb="7" eb="9">
      <t>センエン</t>
    </rPh>
    <phoneticPr fontId="1"/>
  </si>
  <si>
    <t>…</t>
  </si>
  <si>
    <t>分割払購入借入金</t>
    <rPh sb="0" eb="2">
      <t>ブンカツ</t>
    </rPh>
    <rPh sb="2" eb="3">
      <t>バラ</t>
    </rPh>
    <rPh sb="3" eb="5">
      <t>コウニュウ</t>
    </rPh>
    <rPh sb="5" eb="7">
      <t>カリイレ</t>
    </rPh>
    <rPh sb="7" eb="8">
      <t>キン</t>
    </rPh>
    <phoneticPr fontId="1"/>
  </si>
  <si>
    <t>一括払購入借入金</t>
    <rPh sb="0" eb="2">
      <t>イッカツ</t>
    </rPh>
    <rPh sb="2" eb="3">
      <t>バラ</t>
    </rPh>
    <rPh sb="3" eb="5">
      <t>コウニュウ</t>
    </rPh>
    <rPh sb="5" eb="7">
      <t>カリイレ</t>
    </rPh>
    <rPh sb="7" eb="8">
      <t>キン</t>
    </rPh>
    <phoneticPr fontId="1"/>
  </si>
  <si>
    <t>総務省家計年報</t>
    <rPh sb="0" eb="3">
      <t>ソウムショウ</t>
    </rPh>
    <rPh sb="3" eb="5">
      <t>カケイ</t>
    </rPh>
    <rPh sb="5" eb="7">
      <t>ネンポウ</t>
    </rPh>
    <phoneticPr fontId="1"/>
  </si>
  <si>
    <t>1世帯当たり1か月間の収入と支出（年平均、勤労者世帯、全国）(円)</t>
    <rPh sb="27" eb="29">
      <t>ゼンコク</t>
    </rPh>
    <rPh sb="31" eb="32">
      <t>エン</t>
    </rPh>
    <phoneticPr fontId="1"/>
  </si>
  <si>
    <t>岩手県</t>
    <rPh sb="0" eb="3">
      <t>イワテケン</t>
    </rPh>
    <phoneticPr fontId="1"/>
  </si>
  <si>
    <t>全国</t>
    <rPh sb="0" eb="2">
      <t>ゼンコク</t>
    </rPh>
    <phoneticPr fontId="1"/>
  </si>
  <si>
    <t>破産件数</t>
    <rPh sb="0" eb="2">
      <t>ハサン</t>
    </rPh>
    <rPh sb="2" eb="4">
      <t>ケンスウ</t>
    </rPh>
    <phoneticPr fontId="1"/>
  </si>
  <si>
    <t>地方裁判所　新受件数</t>
    <rPh sb="0" eb="2">
      <t>チホウ</t>
    </rPh>
    <rPh sb="2" eb="5">
      <t>サイバンショ</t>
    </rPh>
    <rPh sb="6" eb="7">
      <t>シン</t>
    </rPh>
    <rPh sb="7" eb="8">
      <t>ウ</t>
    </rPh>
    <rPh sb="8" eb="10">
      <t>ケンスウ</t>
    </rPh>
    <phoneticPr fontId="1"/>
  </si>
  <si>
    <t>司法統計年報</t>
    <rPh sb="0" eb="2">
      <t>シホウ</t>
    </rPh>
    <rPh sb="2" eb="4">
      <t>トウケイ</t>
    </rPh>
    <rPh sb="4" eb="6">
      <t>ネンポウ</t>
    </rPh>
    <phoneticPr fontId="1"/>
  </si>
  <si>
    <t>破産</t>
    <rPh sb="0" eb="2">
      <t>ハサン</t>
    </rPh>
    <phoneticPr fontId="1"/>
  </si>
  <si>
    <t>再生</t>
    <rPh sb="0" eb="2">
      <t>サイセイ</t>
    </rPh>
    <phoneticPr fontId="1"/>
  </si>
  <si>
    <t>小規模個人再生</t>
    <rPh sb="0" eb="3">
      <t>ショウキボ</t>
    </rPh>
    <rPh sb="3" eb="5">
      <t>コジン</t>
    </rPh>
    <rPh sb="5" eb="7">
      <t>サイセイ</t>
    </rPh>
    <phoneticPr fontId="1"/>
  </si>
  <si>
    <t>給与所得者等再生</t>
    <rPh sb="0" eb="2">
      <t>キュウヨ</t>
    </rPh>
    <rPh sb="2" eb="4">
      <t>ショトク</t>
    </rPh>
    <rPh sb="4" eb="5">
      <t>シャ</t>
    </rPh>
    <rPh sb="5" eb="6">
      <t>トウ</t>
    </rPh>
    <rPh sb="6" eb="8">
      <t>サイセイ</t>
    </rPh>
    <phoneticPr fontId="1"/>
  </si>
  <si>
    <t>盛岡地裁</t>
    <rPh sb="0" eb="2">
      <t>モリオカ</t>
    </rPh>
    <rPh sb="2" eb="4">
      <t>チサイ</t>
    </rPh>
    <phoneticPr fontId="1"/>
  </si>
  <si>
    <t>*2005年平均=100.0</t>
    <rPh sb="5" eb="8">
      <t>ネンヘイキン</t>
    </rPh>
    <phoneticPr fontId="1"/>
  </si>
  <si>
    <t>*2000年平均=100.0</t>
    <rPh sb="5" eb="8">
      <t>ネンヘイキン</t>
    </rPh>
    <phoneticPr fontId="1"/>
  </si>
  <si>
    <t>*1995年平均=100.0</t>
    <rPh sb="5" eb="8">
      <t>ネンヘイキン</t>
    </rPh>
    <phoneticPr fontId="1"/>
  </si>
  <si>
    <t>*1990年平均=100.0</t>
    <rPh sb="5" eb="6">
      <t>ネン</t>
    </rPh>
    <rPh sb="6" eb="8">
      <t>ヘイキン</t>
    </rPh>
    <phoneticPr fontId="1"/>
  </si>
  <si>
    <t>1964年度</t>
    <rPh sb="4" eb="5">
      <t>ネン</t>
    </rPh>
    <rPh sb="5" eb="6">
      <t>ド</t>
    </rPh>
    <phoneticPr fontId="1"/>
  </si>
  <si>
    <t>貯金引出</t>
    <rPh sb="0" eb="2">
      <t>チョキン</t>
    </rPh>
    <rPh sb="2" eb="4">
      <t>ヒキダシ</t>
    </rPh>
    <phoneticPr fontId="1"/>
  </si>
  <si>
    <t>保険取金</t>
    <rPh sb="0" eb="2">
      <t>ホケン</t>
    </rPh>
    <rPh sb="2" eb="3">
      <t>ト</t>
    </rPh>
    <rPh sb="3" eb="4">
      <t>キン</t>
    </rPh>
    <phoneticPr fontId="1"/>
  </si>
  <si>
    <t>月賦購入</t>
    <rPh sb="0" eb="2">
      <t>ゲップ</t>
    </rPh>
    <rPh sb="2" eb="4">
      <t>コウニュウ</t>
    </rPh>
    <phoneticPr fontId="1"/>
  </si>
  <si>
    <t>掛買購入</t>
    <rPh sb="0" eb="2">
      <t>カケガイ</t>
    </rPh>
    <rPh sb="2" eb="4">
      <t>コウニュウ</t>
    </rPh>
    <phoneticPr fontId="1"/>
  </si>
  <si>
    <t>貯蓄純増</t>
    <rPh sb="0" eb="2">
      <t>チョチク</t>
    </rPh>
    <rPh sb="2" eb="4">
      <t>ジュンゾウ</t>
    </rPh>
    <phoneticPr fontId="1"/>
  </si>
  <si>
    <t>貯蓄率</t>
    <rPh sb="0" eb="2">
      <t>チョチク</t>
    </rPh>
    <rPh sb="2" eb="3">
      <t>リツ</t>
    </rPh>
    <phoneticPr fontId="1"/>
  </si>
  <si>
    <t>住宅・土地購入のための借入金</t>
    <rPh sb="0" eb="2">
      <t>ジュウタク</t>
    </rPh>
    <rPh sb="3" eb="5">
      <t>トチ</t>
    </rPh>
    <rPh sb="5" eb="7">
      <t>コウニュウ</t>
    </rPh>
    <rPh sb="11" eb="13">
      <t>カリイレ</t>
    </rPh>
    <rPh sb="13" eb="14">
      <t>キン</t>
    </rPh>
    <phoneticPr fontId="1"/>
  </si>
  <si>
    <t>他の借入金</t>
    <rPh sb="0" eb="1">
      <t>タ</t>
    </rPh>
    <rPh sb="2" eb="4">
      <t>カリイレ</t>
    </rPh>
    <rPh sb="4" eb="5">
      <t>キン</t>
    </rPh>
    <phoneticPr fontId="1"/>
  </si>
  <si>
    <t>貯蓄現在高（千円)</t>
    <rPh sb="0" eb="2">
      <t>チョチク</t>
    </rPh>
    <rPh sb="2" eb="4">
      <t>ゲンザイ</t>
    </rPh>
    <rPh sb="4" eb="5">
      <t>ダカ</t>
    </rPh>
    <rPh sb="6" eb="8">
      <t>センエン</t>
    </rPh>
    <phoneticPr fontId="1"/>
  </si>
  <si>
    <t>負債現在高（千円）</t>
    <rPh sb="0" eb="2">
      <t>フサイ</t>
    </rPh>
    <rPh sb="2" eb="4">
      <t>ゲンザイ</t>
    </rPh>
    <rPh sb="4" eb="5">
      <t>ダカ</t>
    </rPh>
    <rPh sb="6" eb="8">
      <t>センエン</t>
    </rPh>
    <phoneticPr fontId="1"/>
  </si>
  <si>
    <t>消費者物価指数(盛岡市)</t>
    <rPh sb="0" eb="3">
      <t>ショウヒシャ</t>
    </rPh>
    <rPh sb="3" eb="5">
      <t>ブッカ</t>
    </rPh>
    <rPh sb="5" eb="7">
      <t>シスウ</t>
    </rPh>
    <rPh sb="8" eb="11">
      <t>モリオカシ</t>
    </rPh>
    <phoneticPr fontId="1"/>
  </si>
  <si>
    <t>2015年=100.0</t>
    <rPh sb="4" eb="5">
      <t>ネン</t>
    </rPh>
    <phoneticPr fontId="1"/>
  </si>
  <si>
    <t>1990年=100</t>
    <rPh sb="4" eb="5">
      <t>ネン</t>
    </rPh>
    <phoneticPr fontId="1"/>
  </si>
  <si>
    <t>2015年平均=100.0</t>
    <rPh sb="4" eb="5">
      <t>ネン</t>
    </rPh>
    <rPh sb="5" eb="7">
      <t>ヘイキン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</si>
  <si>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</si>
  <si>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</si>
  <si>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自殺死亡統計　人口動態特殊報告</t>
    <rPh sb="0" eb="2">
      <t>ジサツ</t>
    </rPh>
    <rPh sb="2" eb="4">
      <t>シボウ</t>
    </rPh>
    <rPh sb="4" eb="6">
      <t>トウケイ</t>
    </rPh>
    <rPh sb="7" eb="9">
      <t>ジンコウ</t>
    </rPh>
    <rPh sb="9" eb="11">
      <t>ドウタイ</t>
    </rPh>
    <rPh sb="11" eb="13">
      <t>トクシュ</t>
    </rPh>
    <rPh sb="13" eb="15">
      <t>ホウコク</t>
    </rPh>
    <phoneticPr fontId="1"/>
  </si>
  <si>
    <t>総数</t>
    <rPh sb="0" eb="2">
      <t>ソウスウ</t>
    </rPh>
    <phoneticPr fontId="1"/>
  </si>
  <si>
    <t>全国</t>
    <rPh sb="0" eb="2">
      <t>ゼンコク</t>
    </rPh>
    <phoneticPr fontId="1"/>
  </si>
  <si>
    <t>岩手</t>
    <rPh sb="0" eb="2">
      <t>イワテ</t>
    </rPh>
    <phoneticPr fontId="1"/>
  </si>
  <si>
    <t>死亡数</t>
    <rPh sb="0" eb="3">
      <t>シボウスウ</t>
    </rPh>
    <phoneticPr fontId="1"/>
  </si>
  <si>
    <t>死亡率</t>
    <rPh sb="0" eb="3">
      <t>シボウリツ</t>
    </rPh>
    <phoneticPr fontId="1"/>
  </si>
  <si>
    <t>警察庁統計</t>
    <rPh sb="0" eb="3">
      <t>ケイサツチョウ</t>
    </rPh>
    <rPh sb="3" eb="5">
      <t>トウケイ</t>
    </rPh>
    <phoneticPr fontId="1"/>
  </si>
  <si>
    <t>総数</t>
    <rPh sb="0" eb="2">
      <t>ソウスウ</t>
    </rPh>
    <phoneticPr fontId="1"/>
  </si>
  <si>
    <t>経済生活問題</t>
    <rPh sb="0" eb="2">
      <t>ケイザイ</t>
    </rPh>
    <rPh sb="2" eb="4">
      <t>セイカツ</t>
    </rPh>
    <rPh sb="4" eb="6">
      <t>モンダイ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</si>
  <si>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</si>
  <si>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</si>
  <si>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規模30人以上</t>
    <rPh sb="0" eb="2">
      <t>キボ</t>
    </rPh>
    <rPh sb="4" eb="7">
      <t>ニンイジョウ</t>
    </rPh>
    <phoneticPr fontId="1"/>
  </si>
  <si>
    <t>岩手</t>
    <rPh sb="0" eb="2">
      <t>イワテ</t>
    </rPh>
    <phoneticPr fontId="1"/>
  </si>
  <si>
    <t>総数</t>
    <rPh sb="0" eb="2">
      <t>ソウスウ</t>
    </rPh>
    <phoneticPr fontId="1"/>
  </si>
  <si>
    <t>死亡者数</t>
    <rPh sb="0" eb="2">
      <t>シボウ</t>
    </rPh>
    <rPh sb="2" eb="3">
      <t>シャ</t>
    </rPh>
    <rPh sb="3" eb="4">
      <t>スウ</t>
    </rPh>
    <phoneticPr fontId="1"/>
  </si>
  <si>
    <t>死亡率</t>
    <rPh sb="0" eb="3">
      <t>シボウリツ</t>
    </rPh>
    <phoneticPr fontId="1"/>
  </si>
  <si>
    <t>岩手県</t>
    <rPh sb="0" eb="3">
      <t>イワテケン</t>
    </rPh>
    <phoneticPr fontId="1"/>
  </si>
  <si>
    <t>経済生活問題</t>
    <rPh sb="0" eb="2">
      <t>ケイザイ</t>
    </rPh>
    <rPh sb="2" eb="4">
      <t>セイカツ</t>
    </rPh>
    <rPh sb="4" eb="6">
      <t>モンダイ</t>
    </rPh>
    <phoneticPr fontId="1"/>
  </si>
  <si>
    <t>倒産</t>
    <rPh sb="0" eb="2">
      <t>トウサン</t>
    </rPh>
    <phoneticPr fontId="1"/>
  </si>
  <si>
    <t>事業不振</t>
    <rPh sb="0" eb="2">
      <t>ジギョウ</t>
    </rPh>
    <rPh sb="2" eb="4">
      <t>フシン</t>
    </rPh>
    <phoneticPr fontId="1"/>
  </si>
  <si>
    <t>失業</t>
    <rPh sb="0" eb="2">
      <t>シツギョウ</t>
    </rPh>
    <phoneticPr fontId="1"/>
  </si>
  <si>
    <t>就職失敗</t>
    <rPh sb="0" eb="2">
      <t>シュウショク</t>
    </rPh>
    <rPh sb="2" eb="4">
      <t>シッパイ</t>
    </rPh>
    <phoneticPr fontId="1"/>
  </si>
  <si>
    <t>生活苦</t>
    <rPh sb="0" eb="2">
      <t>セイカツ</t>
    </rPh>
    <rPh sb="2" eb="3">
      <t>ク</t>
    </rPh>
    <phoneticPr fontId="1"/>
  </si>
  <si>
    <t>負債（多重債務）</t>
    <rPh sb="0" eb="2">
      <t>フサイ</t>
    </rPh>
    <rPh sb="3" eb="5">
      <t>タジュウ</t>
    </rPh>
    <rPh sb="5" eb="7">
      <t>サイム</t>
    </rPh>
    <phoneticPr fontId="1"/>
  </si>
  <si>
    <t>負債（連帯保証債務）</t>
    <rPh sb="0" eb="2">
      <t>フサイ</t>
    </rPh>
    <rPh sb="3" eb="5">
      <t>レンタイ</t>
    </rPh>
    <rPh sb="5" eb="7">
      <t>ホショウ</t>
    </rPh>
    <rPh sb="7" eb="9">
      <t>サイム</t>
    </rPh>
    <phoneticPr fontId="1"/>
  </si>
  <si>
    <t>負債（その他）</t>
    <rPh sb="0" eb="2">
      <t>フサイ</t>
    </rPh>
    <rPh sb="5" eb="6">
      <t>タ</t>
    </rPh>
    <phoneticPr fontId="1"/>
  </si>
  <si>
    <t>借金の取り立て苦</t>
    <rPh sb="0" eb="2">
      <t>シャッキン</t>
    </rPh>
    <rPh sb="3" eb="4">
      <t>ト</t>
    </rPh>
    <rPh sb="5" eb="6">
      <t>タ</t>
    </rPh>
    <rPh sb="7" eb="8">
      <t>ク</t>
    </rPh>
    <phoneticPr fontId="1"/>
  </si>
  <si>
    <t>自殺による保険金支給</t>
    <rPh sb="0" eb="2">
      <t>ジサツ</t>
    </rPh>
    <rPh sb="5" eb="8">
      <t>ホケンキン</t>
    </rPh>
    <rPh sb="8" eb="10">
      <t>シキュウ</t>
    </rPh>
    <phoneticPr fontId="1"/>
  </si>
  <si>
    <t>その他</t>
    <rPh sb="2" eb="3">
      <t>タ</t>
    </rPh>
    <phoneticPr fontId="1"/>
  </si>
  <si>
    <t>賃金指数(含サービス業)
2005年=100</t>
    <rPh sb="0" eb="2">
      <t>チンギン</t>
    </rPh>
    <rPh sb="2" eb="4">
      <t>シスウ</t>
    </rPh>
    <rPh sb="5" eb="6">
      <t>フク</t>
    </rPh>
    <rPh sb="10" eb="11">
      <t>ギョウ</t>
    </rPh>
    <rPh sb="17" eb="18">
      <t>ネン</t>
    </rPh>
    <phoneticPr fontId="1"/>
  </si>
  <si>
    <t>実質賃金指数(含サービス業)
2005年=100</t>
    <rPh sb="0" eb="2">
      <t>ジッシツ</t>
    </rPh>
    <rPh sb="2" eb="4">
      <t>チンギン</t>
    </rPh>
    <rPh sb="4" eb="6">
      <t>シスウ</t>
    </rPh>
    <rPh sb="7" eb="8">
      <t>フク</t>
    </rPh>
    <rPh sb="12" eb="13">
      <t>ギョウ</t>
    </rPh>
    <rPh sb="19" eb="20">
      <t>ネン</t>
    </rPh>
    <phoneticPr fontId="1"/>
  </si>
  <si>
    <t xml:space="preserve">賃金指数(含サービス業)
1985年=100
</t>
    <rPh sb="0" eb="2">
      <t>チンギン</t>
    </rPh>
    <rPh sb="2" eb="4">
      <t>シスウ</t>
    </rPh>
    <rPh sb="5" eb="6">
      <t>フク</t>
    </rPh>
    <rPh sb="10" eb="11">
      <t>ギョウ</t>
    </rPh>
    <rPh sb="17" eb="18">
      <t>ネン</t>
    </rPh>
    <phoneticPr fontId="1"/>
  </si>
  <si>
    <t>実質賃金指数(含サービス業)
1985年=100</t>
    <rPh sb="0" eb="2">
      <t>ジッシツ</t>
    </rPh>
    <rPh sb="2" eb="4">
      <t>チンギン</t>
    </rPh>
    <rPh sb="4" eb="6">
      <t>シスウ</t>
    </rPh>
    <rPh sb="7" eb="8">
      <t>フク</t>
    </rPh>
    <rPh sb="12" eb="13">
      <t>ギョウ</t>
    </rPh>
    <rPh sb="19" eb="20">
      <t>ネン</t>
    </rPh>
    <phoneticPr fontId="1"/>
  </si>
  <si>
    <t xml:space="preserve">賃金指数(含サービス業)
2015年=100
</t>
    <rPh sb="0" eb="2">
      <t>チンギン</t>
    </rPh>
    <rPh sb="2" eb="4">
      <t>シスウ</t>
    </rPh>
    <rPh sb="5" eb="6">
      <t>フク</t>
    </rPh>
    <rPh sb="10" eb="11">
      <t>ギョウ</t>
    </rPh>
    <rPh sb="17" eb="18">
      <t>ネン</t>
    </rPh>
    <phoneticPr fontId="1"/>
  </si>
  <si>
    <t>実質賃金指数(含サービス業)
2015年=100</t>
    <rPh sb="0" eb="2">
      <t>ジッシツ</t>
    </rPh>
    <rPh sb="2" eb="4">
      <t>チンギン</t>
    </rPh>
    <rPh sb="4" eb="6">
      <t>シスウ</t>
    </rPh>
    <rPh sb="7" eb="8">
      <t>フク</t>
    </rPh>
    <rPh sb="12" eb="13">
      <t>ギョウ</t>
    </rPh>
    <rPh sb="19" eb="20">
      <t>ネン</t>
    </rPh>
    <phoneticPr fontId="1"/>
  </si>
  <si>
    <t>岩手</t>
    <rPh sb="0" eb="2">
      <t>イワテ</t>
    </rPh>
    <phoneticPr fontId="1"/>
  </si>
  <si>
    <t>賃金指数(含サービス業)
2015年=100</t>
    <rPh sb="0" eb="2">
      <t>チンギン</t>
    </rPh>
    <rPh sb="2" eb="4">
      <t>シスウ</t>
    </rPh>
    <rPh sb="5" eb="6">
      <t>フク</t>
    </rPh>
    <rPh sb="10" eb="11">
      <t>ギョウ</t>
    </rPh>
    <rPh sb="17" eb="18">
      <t>ネン</t>
    </rPh>
    <phoneticPr fontId="1"/>
  </si>
  <si>
    <t>規模30人以上</t>
    <rPh sb="0" eb="2">
      <t>キボ</t>
    </rPh>
    <rPh sb="4" eb="7">
      <t>ニンイジョウ</t>
    </rPh>
    <phoneticPr fontId="1"/>
  </si>
  <si>
    <t>規模5人以上</t>
    <rPh sb="0" eb="2">
      <t>キボ</t>
    </rPh>
    <rPh sb="3" eb="6">
      <t>ニンイジョウ</t>
    </rPh>
    <phoneticPr fontId="1"/>
  </si>
  <si>
    <t>貯蓄動向調査(～2000)/家計調査 貯蓄・負債編(2002～)</t>
    <rPh sb="0" eb="2">
      <t>チョチク</t>
    </rPh>
    <rPh sb="2" eb="4">
      <t>ドウコウ</t>
    </rPh>
    <rPh sb="4" eb="6">
      <t>チョウサ</t>
    </rPh>
    <rPh sb="14" eb="16">
      <t>カケイ</t>
    </rPh>
    <rPh sb="16" eb="18">
      <t>チョウサ</t>
    </rPh>
    <rPh sb="19" eb="21">
      <t>チョチク</t>
    </rPh>
    <rPh sb="22" eb="24">
      <t>フサイ</t>
    </rPh>
    <rPh sb="24" eb="25">
      <t>ヘン</t>
    </rPh>
    <phoneticPr fontId="1"/>
  </si>
  <si>
    <t>年間収入</t>
    <rPh sb="0" eb="2">
      <t>ネンカン</t>
    </rPh>
    <rPh sb="2" eb="4">
      <t>シュウニュウ</t>
    </rPh>
    <phoneticPr fontId="1"/>
  </si>
  <si>
    <t>貯蓄</t>
    <rPh sb="0" eb="2">
      <t>チョチク</t>
    </rPh>
    <phoneticPr fontId="1"/>
  </si>
  <si>
    <t>金融機関</t>
    <rPh sb="0" eb="2">
      <t>キンユウ</t>
    </rPh>
    <rPh sb="2" eb="4">
      <t>キカン</t>
    </rPh>
    <phoneticPr fontId="1"/>
  </si>
  <si>
    <t>金融機関外</t>
    <rPh sb="0" eb="2">
      <t>キンユウ</t>
    </rPh>
    <rPh sb="2" eb="4">
      <t>キカン</t>
    </rPh>
    <rPh sb="4" eb="5">
      <t>ガイ</t>
    </rPh>
    <phoneticPr fontId="1"/>
  </si>
  <si>
    <t>都市階級・地方別貯蓄および負債の1世帯当たり現在高（勤労者世帯）</t>
    <rPh sb="0" eb="2">
      <t>トシ</t>
    </rPh>
    <rPh sb="2" eb="4">
      <t>カイキュウ</t>
    </rPh>
    <rPh sb="5" eb="7">
      <t>チホウ</t>
    </rPh>
    <rPh sb="7" eb="8">
      <t>ベツ</t>
    </rPh>
    <rPh sb="8" eb="10">
      <t>チョチク</t>
    </rPh>
    <rPh sb="13" eb="15">
      <t>フサイ</t>
    </rPh>
    <rPh sb="17" eb="19">
      <t>セタイ</t>
    </rPh>
    <rPh sb="19" eb="20">
      <t>ア</t>
    </rPh>
    <rPh sb="22" eb="24">
      <t>ゲンザイ</t>
    </rPh>
    <rPh sb="24" eb="25">
      <t>ダカ</t>
    </rPh>
    <rPh sb="26" eb="29">
      <t>キンロウシャ</t>
    </rPh>
    <rPh sb="29" eb="31">
      <t>セタイ</t>
    </rPh>
    <phoneticPr fontId="1"/>
  </si>
  <si>
    <t>負債</t>
    <rPh sb="0" eb="2">
      <t>フサイ</t>
    </rPh>
    <phoneticPr fontId="1"/>
  </si>
  <si>
    <t>住宅金融公庫</t>
    <rPh sb="0" eb="2">
      <t>ジュウタク</t>
    </rPh>
    <rPh sb="2" eb="4">
      <t>キンユウ</t>
    </rPh>
    <rPh sb="4" eb="6">
      <t>コウコ</t>
    </rPh>
    <phoneticPr fontId="1"/>
  </si>
  <si>
    <t>生命保険</t>
    <rPh sb="0" eb="2">
      <t>セイメイ</t>
    </rPh>
    <rPh sb="2" eb="4">
      <t>ホケン</t>
    </rPh>
    <phoneticPr fontId="1"/>
  </si>
  <si>
    <t>銀行</t>
    <rPh sb="0" eb="2">
      <t>ギンコウ</t>
    </rPh>
    <phoneticPr fontId="1"/>
  </si>
  <si>
    <t>相互銀行・信用金庫</t>
    <rPh sb="0" eb="2">
      <t>ソウゴ</t>
    </rPh>
    <rPh sb="2" eb="4">
      <t>ギンコウ</t>
    </rPh>
    <rPh sb="5" eb="7">
      <t>シンヨウ</t>
    </rPh>
    <rPh sb="7" eb="9">
      <t>キンコ</t>
    </rPh>
    <phoneticPr fontId="1"/>
  </si>
  <si>
    <t>国民・中小企業金融公庫等</t>
    <rPh sb="0" eb="2">
      <t>コクミン</t>
    </rPh>
    <rPh sb="3" eb="5">
      <t>チュウショウ</t>
    </rPh>
    <rPh sb="5" eb="7">
      <t>キギョウ</t>
    </rPh>
    <rPh sb="7" eb="9">
      <t>キンユウ</t>
    </rPh>
    <rPh sb="9" eb="11">
      <t>コウコ</t>
    </rPh>
    <rPh sb="11" eb="12">
      <t>トウ</t>
    </rPh>
    <phoneticPr fontId="1"/>
  </si>
  <si>
    <t>勤め先・勤め先の共済組合</t>
    <rPh sb="0" eb="1">
      <t>ツト</t>
    </rPh>
    <rPh sb="2" eb="3">
      <t>サキ</t>
    </rPh>
    <rPh sb="4" eb="5">
      <t>ツト</t>
    </rPh>
    <rPh sb="6" eb="7">
      <t>サキ</t>
    </rPh>
    <rPh sb="8" eb="10">
      <t>キョウサイ</t>
    </rPh>
    <rPh sb="10" eb="12">
      <t>クミアイ</t>
    </rPh>
    <phoneticPr fontId="1"/>
  </si>
  <si>
    <t>親戚・知人</t>
    <rPh sb="0" eb="2">
      <t>シンセキ</t>
    </rPh>
    <rPh sb="3" eb="5">
      <t>チジン</t>
    </rPh>
    <phoneticPr fontId="1"/>
  </si>
  <si>
    <t>月賦・年賦</t>
    <rPh sb="0" eb="2">
      <t>ゲップ</t>
    </rPh>
    <rPh sb="3" eb="5">
      <t>ネンプ</t>
    </rPh>
    <phoneticPr fontId="1"/>
  </si>
  <si>
    <t>東北</t>
    <rPh sb="0" eb="2">
      <t>トウホク</t>
    </rPh>
    <phoneticPr fontId="1"/>
  </si>
  <si>
    <t>都市階級・地方別貯蓄・負債および投資の1世帯当たり純増減額（勤労者世帯）</t>
    <rPh sb="0" eb="2">
      <t>トシ</t>
    </rPh>
    <rPh sb="2" eb="4">
      <t>カイキュウ</t>
    </rPh>
    <rPh sb="5" eb="7">
      <t>チホウ</t>
    </rPh>
    <rPh sb="7" eb="8">
      <t>ベツ</t>
    </rPh>
    <rPh sb="8" eb="10">
      <t>チョチク</t>
    </rPh>
    <rPh sb="11" eb="13">
      <t>フサイ</t>
    </rPh>
    <rPh sb="16" eb="18">
      <t>トウシ</t>
    </rPh>
    <rPh sb="20" eb="22">
      <t>セタイ</t>
    </rPh>
    <rPh sb="22" eb="23">
      <t>ア</t>
    </rPh>
    <rPh sb="25" eb="26">
      <t>ジュン</t>
    </rPh>
    <rPh sb="26" eb="28">
      <t>ゾウゲン</t>
    </rPh>
    <rPh sb="28" eb="29">
      <t>ガク</t>
    </rPh>
    <rPh sb="30" eb="33">
      <t>キンロウシャ</t>
    </rPh>
    <rPh sb="33" eb="35">
      <t>セタイ</t>
    </rPh>
    <phoneticPr fontId="1"/>
  </si>
  <si>
    <t>貯蓄率(%)</t>
    <rPh sb="0" eb="2">
      <t>チョチク</t>
    </rPh>
    <rPh sb="2" eb="3">
      <t>リツ</t>
    </rPh>
    <phoneticPr fontId="1"/>
  </si>
  <si>
    <t>負債率(%)</t>
    <rPh sb="0" eb="2">
      <t>フサイ</t>
    </rPh>
    <rPh sb="2" eb="3">
      <t>リツ</t>
    </rPh>
    <phoneticPr fontId="1"/>
  </si>
  <si>
    <t>貯蓄年収比(%)</t>
    <rPh sb="0" eb="2">
      <t>チョチク</t>
    </rPh>
    <rPh sb="2" eb="4">
      <t>ネンシュウ</t>
    </rPh>
    <rPh sb="4" eb="5">
      <t>ヒ</t>
    </rPh>
    <phoneticPr fontId="1"/>
  </si>
  <si>
    <t>負債年収比(%)</t>
    <rPh sb="0" eb="2">
      <t>フサイ</t>
    </rPh>
    <rPh sb="2" eb="4">
      <t>ネンシュウ</t>
    </rPh>
    <rPh sb="4" eb="5">
      <t>ヒ</t>
    </rPh>
    <phoneticPr fontId="1"/>
  </si>
  <si>
    <t>1967年</t>
    <rPh sb="4" eb="5">
      <t>ネン</t>
    </rPh>
    <phoneticPr fontId="1"/>
  </si>
  <si>
    <t>相互銀行・信用金庫等</t>
    <rPh sb="0" eb="2">
      <t>ソウゴ</t>
    </rPh>
    <rPh sb="2" eb="4">
      <t>ギンコウ</t>
    </rPh>
    <rPh sb="5" eb="7">
      <t>シンヨウ</t>
    </rPh>
    <rPh sb="7" eb="9">
      <t>キンコ</t>
    </rPh>
    <rPh sb="9" eb="10">
      <t>トウ</t>
    </rPh>
    <phoneticPr fontId="1"/>
  </si>
  <si>
    <t>国民金融公庫等</t>
    <rPh sb="0" eb="2">
      <t>コクミン</t>
    </rPh>
    <rPh sb="2" eb="4">
      <t>キンユウ</t>
    </rPh>
    <rPh sb="4" eb="6">
      <t>コウコ</t>
    </rPh>
    <rPh sb="6" eb="7">
      <t>トウ</t>
    </rPh>
    <phoneticPr fontId="1"/>
  </si>
  <si>
    <t>住宅公団等</t>
    <rPh sb="0" eb="2">
      <t>ジュウタク</t>
    </rPh>
    <rPh sb="2" eb="4">
      <t>コウダン</t>
    </rPh>
    <rPh sb="4" eb="5">
      <t>トウ</t>
    </rPh>
    <phoneticPr fontId="1"/>
  </si>
  <si>
    <t>社内貸付け等</t>
    <rPh sb="0" eb="2">
      <t>シャナイ</t>
    </rPh>
    <rPh sb="2" eb="4">
      <t>カシツ</t>
    </rPh>
    <rPh sb="5" eb="6">
      <t>トウ</t>
    </rPh>
    <phoneticPr fontId="1"/>
  </si>
  <si>
    <t>実物投資</t>
    <rPh sb="0" eb="2">
      <t>ジツブツ</t>
    </rPh>
    <rPh sb="2" eb="4">
      <t>トウシ</t>
    </rPh>
    <phoneticPr fontId="1"/>
  </si>
  <si>
    <t>1968年</t>
    <rPh sb="4" eb="5">
      <t>ネン</t>
    </rPh>
    <phoneticPr fontId="1"/>
  </si>
  <si>
    <t>簡易保険・郵便年金</t>
    <rPh sb="0" eb="2">
      <t>カンイ</t>
    </rPh>
    <rPh sb="2" eb="4">
      <t>ホケン</t>
    </rPh>
    <rPh sb="5" eb="7">
      <t>ユウビン</t>
    </rPh>
    <rPh sb="7" eb="9">
      <t>ネンキン</t>
    </rPh>
    <phoneticPr fontId="1"/>
  </si>
  <si>
    <t>簡易保険・郵便年金・生命保険会社</t>
    <rPh sb="0" eb="2">
      <t>カンイ</t>
    </rPh>
    <rPh sb="2" eb="4">
      <t>ホケン</t>
    </rPh>
    <rPh sb="5" eb="7">
      <t>ユウビン</t>
    </rPh>
    <rPh sb="7" eb="9">
      <t>ネンキン</t>
    </rPh>
    <rPh sb="10" eb="12">
      <t>セイメイ</t>
    </rPh>
    <rPh sb="12" eb="14">
      <t>ホケン</t>
    </rPh>
    <rPh sb="14" eb="16">
      <t>ガイシャ</t>
    </rPh>
    <phoneticPr fontId="1"/>
  </si>
  <si>
    <t>銀行等市中の金融機関</t>
    <rPh sb="0" eb="2">
      <t>ギンコウ</t>
    </rPh>
    <rPh sb="2" eb="3">
      <t>トウ</t>
    </rPh>
    <rPh sb="3" eb="5">
      <t>シチュウ</t>
    </rPh>
    <rPh sb="6" eb="8">
      <t>キンユウ</t>
    </rPh>
    <rPh sb="8" eb="10">
      <t>キカン</t>
    </rPh>
    <phoneticPr fontId="1"/>
  </si>
  <si>
    <t>住宅金融公庫・住宅公団等</t>
    <rPh sb="0" eb="2">
      <t>ジュウタク</t>
    </rPh>
    <rPh sb="2" eb="4">
      <t>キンユウ</t>
    </rPh>
    <rPh sb="4" eb="6">
      <t>コウコ</t>
    </rPh>
    <rPh sb="7" eb="9">
      <t>ジュウタク</t>
    </rPh>
    <rPh sb="9" eb="11">
      <t>コウダン</t>
    </rPh>
    <rPh sb="11" eb="12">
      <t>トウ</t>
    </rPh>
    <phoneticPr fontId="1"/>
  </si>
  <si>
    <t>国民金融公庫等政府金融機関</t>
    <rPh sb="0" eb="2">
      <t>コクミン</t>
    </rPh>
    <rPh sb="2" eb="4">
      <t>キンユウ</t>
    </rPh>
    <rPh sb="4" eb="6">
      <t>コウコ</t>
    </rPh>
    <rPh sb="6" eb="7">
      <t>トウ</t>
    </rPh>
    <rPh sb="7" eb="9">
      <t>セイフ</t>
    </rPh>
    <rPh sb="9" eb="11">
      <t>キンユウ</t>
    </rPh>
    <rPh sb="11" eb="13">
      <t>キカン</t>
    </rPh>
    <phoneticPr fontId="1"/>
  </si>
  <si>
    <t>生命保険会社</t>
    <rPh sb="0" eb="2">
      <t>セイメイ</t>
    </rPh>
    <rPh sb="2" eb="4">
      <t>ホケン</t>
    </rPh>
    <rPh sb="4" eb="6">
      <t>ガイシャ</t>
    </rPh>
    <phoneticPr fontId="1"/>
  </si>
  <si>
    <t>1969年</t>
    <rPh sb="4" eb="5">
      <t>ネン</t>
    </rPh>
    <phoneticPr fontId="1"/>
  </si>
  <si>
    <t>1970年</t>
    <rPh sb="4" eb="5">
      <t>ネン</t>
    </rPh>
    <phoneticPr fontId="1"/>
  </si>
  <si>
    <t>1971年</t>
    <rPh sb="4" eb="5">
      <t>ネン</t>
    </rPh>
    <phoneticPr fontId="1"/>
  </si>
  <si>
    <t>1972年</t>
    <rPh sb="4" eb="5">
      <t>ネン</t>
    </rPh>
    <phoneticPr fontId="1"/>
  </si>
  <si>
    <t>1973年</t>
    <rPh sb="4" eb="5">
      <t>ネン</t>
    </rPh>
    <phoneticPr fontId="1"/>
  </si>
  <si>
    <t>郵便局</t>
    <rPh sb="0" eb="3">
      <t>ユウビンキョク</t>
    </rPh>
    <phoneticPr fontId="1"/>
  </si>
  <si>
    <t>1974年</t>
    <rPh sb="4" eb="5">
      <t>ネン</t>
    </rPh>
    <phoneticPr fontId="1"/>
  </si>
  <si>
    <t>1974年</t>
    <rPh sb="4" eb="5">
      <t>ネン</t>
    </rPh>
    <phoneticPr fontId="1"/>
  </si>
  <si>
    <t>1975年</t>
    <rPh sb="4" eb="5">
      <t>ネン</t>
    </rPh>
    <phoneticPr fontId="1"/>
  </si>
  <si>
    <t>1976年</t>
    <rPh sb="4" eb="5">
      <t>ネン</t>
    </rPh>
    <phoneticPr fontId="1"/>
  </si>
  <si>
    <t>1977年</t>
    <rPh sb="4" eb="5">
      <t>ネン</t>
    </rPh>
    <phoneticPr fontId="1"/>
  </si>
  <si>
    <t>銀行</t>
    <rPh sb="0" eb="2">
      <t>ギンコウ</t>
    </rPh>
    <phoneticPr fontId="1"/>
  </si>
  <si>
    <t>相互銀行等他の金融機関</t>
    <rPh sb="0" eb="2">
      <t>ソウゴ</t>
    </rPh>
    <rPh sb="2" eb="4">
      <t>ギンコウ</t>
    </rPh>
    <rPh sb="4" eb="5">
      <t>トウ</t>
    </rPh>
    <rPh sb="5" eb="6">
      <t>タ</t>
    </rPh>
    <rPh sb="7" eb="9">
      <t>キンユウ</t>
    </rPh>
    <rPh sb="9" eb="11">
      <t>キカン</t>
    </rPh>
    <phoneticPr fontId="1"/>
  </si>
  <si>
    <t>簡易保険・生命保険会社</t>
    <rPh sb="0" eb="2">
      <t>カンイ</t>
    </rPh>
    <rPh sb="2" eb="4">
      <t>ホケン</t>
    </rPh>
    <rPh sb="5" eb="7">
      <t>セイメイ</t>
    </rPh>
    <rPh sb="7" eb="9">
      <t>ホケン</t>
    </rPh>
    <rPh sb="9" eb="11">
      <t>ガイシャ</t>
    </rPh>
    <phoneticPr fontId="1"/>
  </si>
  <si>
    <t>1978年</t>
    <rPh sb="4" eb="5">
      <t>ネン</t>
    </rPh>
    <phoneticPr fontId="1"/>
  </si>
  <si>
    <t>1979年</t>
    <rPh sb="4" eb="5">
      <t>ネン</t>
    </rPh>
    <phoneticPr fontId="1"/>
  </si>
  <si>
    <t>1980年</t>
    <rPh sb="4" eb="5">
      <t>ネン</t>
    </rPh>
    <phoneticPr fontId="1"/>
  </si>
  <si>
    <t>1981年</t>
    <rPh sb="4" eb="5">
      <t>ネン</t>
    </rPh>
    <phoneticPr fontId="1"/>
  </si>
  <si>
    <t>1982年</t>
    <rPh sb="4" eb="5">
      <t>ネン</t>
    </rPh>
    <phoneticPr fontId="1"/>
  </si>
  <si>
    <t>1983年</t>
    <rPh sb="4" eb="5">
      <t>ネン</t>
    </rPh>
    <phoneticPr fontId="1"/>
  </si>
  <si>
    <t>1986年</t>
    <rPh sb="4" eb="5">
      <t>ネン</t>
    </rPh>
    <phoneticPr fontId="1"/>
  </si>
  <si>
    <t>1987年</t>
    <rPh sb="4" eb="5">
      <t>ネン</t>
    </rPh>
    <phoneticPr fontId="1"/>
  </si>
  <si>
    <t>住宅金融公庫等</t>
    <rPh sb="0" eb="2">
      <t>ジュウタク</t>
    </rPh>
    <rPh sb="2" eb="4">
      <t>キンユウ</t>
    </rPh>
    <rPh sb="4" eb="6">
      <t>コウコ</t>
    </rPh>
    <rPh sb="6" eb="7">
      <t>トウ</t>
    </rPh>
    <phoneticPr fontId="1"/>
  </si>
  <si>
    <t>信用金庫等他の金融機関</t>
    <rPh sb="0" eb="2">
      <t>シンヨウ</t>
    </rPh>
    <rPh sb="2" eb="4">
      <t>キンコ</t>
    </rPh>
    <rPh sb="4" eb="5">
      <t>トウ</t>
    </rPh>
    <rPh sb="5" eb="6">
      <t>タ</t>
    </rPh>
    <rPh sb="7" eb="9">
      <t>キンユウ</t>
    </rPh>
    <rPh sb="9" eb="11">
      <t>キカン</t>
    </rPh>
    <phoneticPr fontId="1"/>
  </si>
  <si>
    <t>住宅・土地のための負債</t>
    <rPh sb="0" eb="2">
      <t>ジュウタク</t>
    </rPh>
    <rPh sb="3" eb="5">
      <t>トチ</t>
    </rPh>
    <rPh sb="9" eb="11">
      <t>フサイ</t>
    </rPh>
    <phoneticPr fontId="1"/>
  </si>
  <si>
    <t>住宅・土地以外の負債</t>
    <rPh sb="0" eb="2">
      <t>ジュウタク</t>
    </rPh>
    <rPh sb="3" eb="5">
      <t>トチ</t>
    </rPh>
    <rPh sb="5" eb="7">
      <t>イガイ</t>
    </rPh>
    <rPh sb="8" eb="10">
      <t>フサイ</t>
    </rPh>
    <phoneticPr fontId="1"/>
  </si>
  <si>
    <t>盛岡市</t>
    <rPh sb="0" eb="3">
      <t>モリオカシ</t>
    </rPh>
    <phoneticPr fontId="1"/>
  </si>
  <si>
    <t>簡易保険・生命・損害保険会社</t>
    <rPh sb="0" eb="2">
      <t>カンイ</t>
    </rPh>
    <rPh sb="2" eb="4">
      <t>ホケン</t>
    </rPh>
    <rPh sb="5" eb="7">
      <t>セイメイ</t>
    </rPh>
    <rPh sb="8" eb="10">
      <t>ソンガイ</t>
    </rPh>
    <rPh sb="10" eb="12">
      <t>ホケン</t>
    </rPh>
    <rPh sb="12" eb="14">
      <t>ガイシャ</t>
    </rPh>
    <phoneticPr fontId="1"/>
  </si>
  <si>
    <t>信用金庫等</t>
    <rPh sb="0" eb="2">
      <t>シンヨウ</t>
    </rPh>
    <rPh sb="2" eb="4">
      <t>キンコ</t>
    </rPh>
    <rPh sb="4" eb="5">
      <t>トウ</t>
    </rPh>
    <phoneticPr fontId="1"/>
  </si>
  <si>
    <t>政府金融機関</t>
    <rPh sb="0" eb="2">
      <t>セイフ</t>
    </rPh>
    <rPh sb="2" eb="4">
      <t>キンユウ</t>
    </rPh>
    <rPh sb="4" eb="6">
      <t>キカン</t>
    </rPh>
    <phoneticPr fontId="1"/>
  </si>
  <si>
    <t>簡易保険・生命保険会社等</t>
    <rPh sb="0" eb="2">
      <t>カンイ</t>
    </rPh>
    <rPh sb="2" eb="4">
      <t>ホケン</t>
    </rPh>
    <rPh sb="5" eb="7">
      <t>セイメイ</t>
    </rPh>
    <rPh sb="7" eb="9">
      <t>ホケン</t>
    </rPh>
    <rPh sb="9" eb="11">
      <t>ガイシャ</t>
    </rPh>
    <rPh sb="11" eb="12">
      <t>トウ</t>
    </rPh>
    <phoneticPr fontId="1"/>
  </si>
  <si>
    <t>社内貸付等</t>
    <rPh sb="0" eb="2">
      <t>シャナイ</t>
    </rPh>
    <rPh sb="2" eb="4">
      <t>カシツ</t>
    </rPh>
    <rPh sb="4" eb="5">
      <t>トウ</t>
    </rPh>
    <phoneticPr fontId="1"/>
  </si>
  <si>
    <t>消費者向無担保金融業者</t>
    <rPh sb="0" eb="3">
      <t>ショウヒシャ</t>
    </rPh>
    <rPh sb="3" eb="4">
      <t>ム</t>
    </rPh>
    <rPh sb="4" eb="7">
      <t>ムタンポ</t>
    </rPh>
    <rPh sb="7" eb="10">
      <t>キンユウギョウ</t>
    </rPh>
    <rPh sb="10" eb="11">
      <t>シャ</t>
    </rPh>
    <phoneticPr fontId="1"/>
  </si>
  <si>
    <t>クレジット・カード会社</t>
    <rPh sb="9" eb="11">
      <t>ガイシャ</t>
    </rPh>
    <phoneticPr fontId="1"/>
  </si>
  <si>
    <t>信販会社</t>
    <rPh sb="0" eb="2">
      <t>シンパン</t>
    </rPh>
    <rPh sb="2" eb="4">
      <t>ガイシャ</t>
    </rPh>
    <phoneticPr fontId="1"/>
  </si>
  <si>
    <t>合計</t>
    <rPh sb="0" eb="2">
      <t>ゴウケイ</t>
    </rPh>
    <phoneticPr fontId="1"/>
  </si>
  <si>
    <t>貸金業者数・貸付残高の推移</t>
    <rPh sb="0" eb="2">
      <t>カシキン</t>
    </rPh>
    <rPh sb="2" eb="4">
      <t>ギョウシャ</t>
    </rPh>
    <rPh sb="4" eb="5">
      <t>スウ</t>
    </rPh>
    <rPh sb="6" eb="8">
      <t>カシツケ</t>
    </rPh>
    <rPh sb="8" eb="10">
      <t>ザンダカ</t>
    </rPh>
    <rPh sb="11" eb="13">
      <t>スイイ</t>
    </rPh>
    <phoneticPr fontId="1"/>
  </si>
  <si>
    <t>各年3月末時点</t>
    <rPh sb="0" eb="2">
      <t>カクネン</t>
    </rPh>
    <rPh sb="3" eb="5">
      <t>ガツマツ</t>
    </rPh>
    <rPh sb="5" eb="7">
      <t>ジテン</t>
    </rPh>
    <phoneticPr fontId="1"/>
  </si>
  <si>
    <t>総貸付残高（億円）</t>
    <rPh sb="0" eb="1">
      <t>ソウ</t>
    </rPh>
    <rPh sb="1" eb="3">
      <t>カシツケ</t>
    </rPh>
    <rPh sb="3" eb="5">
      <t>ザンダカ</t>
    </rPh>
    <rPh sb="6" eb="8">
      <t>オクエン</t>
    </rPh>
    <phoneticPr fontId="1"/>
  </si>
  <si>
    <t>貸金業者数（社）</t>
    <rPh sb="0" eb="2">
      <t>カシキン</t>
    </rPh>
    <rPh sb="2" eb="4">
      <t>ギョウシャ</t>
    </rPh>
    <rPh sb="4" eb="5">
      <t>スウ</t>
    </rPh>
    <rPh sb="6" eb="7">
      <t>シャ</t>
    </rPh>
    <phoneticPr fontId="1"/>
  </si>
  <si>
    <t>消費者向無担保金融業</t>
    <rPh sb="0" eb="3">
      <t>ショウヒシャ</t>
    </rPh>
    <rPh sb="3" eb="4">
      <t>ム</t>
    </rPh>
    <rPh sb="4" eb="7">
      <t>ムタンポ</t>
    </rPh>
    <rPh sb="7" eb="10">
      <t>キンユウギョウ</t>
    </rPh>
    <phoneticPr fontId="1"/>
  </si>
  <si>
    <t>1社平均貸付件数（件）</t>
    <rPh sb="9" eb="10">
      <t>ケン</t>
    </rPh>
    <phoneticPr fontId="1"/>
  </si>
  <si>
    <t>1社平均貸付残高（百万円）</t>
    <rPh sb="1" eb="2">
      <t>シャ</t>
    </rPh>
    <rPh sb="2" eb="4">
      <t>ヘイキン</t>
    </rPh>
    <rPh sb="4" eb="6">
      <t>カシツケ</t>
    </rPh>
    <rPh sb="6" eb="8">
      <t>ザンダカ</t>
    </rPh>
    <rPh sb="9" eb="12">
      <t>ヒャクマンエン</t>
    </rPh>
    <phoneticPr fontId="1"/>
  </si>
  <si>
    <t>1件当たり平均貸付（千円）</t>
    <rPh sb="1" eb="2">
      <t>ケン</t>
    </rPh>
    <rPh sb="2" eb="3">
      <t>ア</t>
    </rPh>
    <rPh sb="5" eb="7">
      <t>ヘイキン</t>
    </rPh>
    <rPh sb="7" eb="9">
      <t>カシツケ</t>
    </rPh>
    <rPh sb="10" eb="12">
      <t>センエン</t>
    </rPh>
    <phoneticPr fontId="1"/>
  </si>
  <si>
    <t>25%～29.2%</t>
    <phoneticPr fontId="1"/>
  </si>
  <si>
    <t>36.5%～39.784%</t>
    <phoneticPr fontId="1"/>
  </si>
  <si>
    <t>29.3%～36.499%</t>
    <phoneticPr fontId="1"/>
  </si>
  <si>
    <t>39.785%～40.003%</t>
    <phoneticPr fontId="1"/>
  </si>
  <si>
    <t>40.004%～</t>
    <phoneticPr fontId="1"/>
  </si>
  <si>
    <t>貸付平均金利（％）</t>
    <rPh sb="0" eb="2">
      <t>カシツケ</t>
    </rPh>
    <rPh sb="2" eb="4">
      <t>ヘイキン</t>
    </rPh>
    <rPh sb="4" eb="6">
      <t>キンリ</t>
    </rPh>
    <phoneticPr fontId="1"/>
  </si>
  <si>
    <t>延滞比率（％）</t>
    <rPh sb="0" eb="2">
      <t>エンタイ</t>
    </rPh>
    <rPh sb="2" eb="4">
      <t>ヒリツ</t>
    </rPh>
    <phoneticPr fontId="1"/>
  </si>
  <si>
    <t>対残高償却費率（％）</t>
    <rPh sb="0" eb="1">
      <t>タイ</t>
    </rPh>
    <rPh sb="1" eb="3">
      <t>ザンダカ</t>
    </rPh>
    <rPh sb="3" eb="5">
      <t>ショウキャク</t>
    </rPh>
    <rPh sb="5" eb="6">
      <t>ヒ</t>
    </rPh>
    <rPh sb="6" eb="7">
      <t>リツ</t>
    </rPh>
    <phoneticPr fontId="1"/>
  </si>
  <si>
    <t>1社平均貸付件数（件）</t>
    <rPh sb="1" eb="2">
      <t>シャ</t>
    </rPh>
    <rPh sb="2" eb="4">
      <t>ヘイキン</t>
    </rPh>
    <rPh sb="4" eb="6">
      <t>カシツケ</t>
    </rPh>
    <rPh sb="6" eb="8">
      <t>ケンスウ</t>
    </rPh>
    <rPh sb="9" eb="10">
      <t>ケン</t>
    </rPh>
    <phoneticPr fontId="1"/>
  </si>
  <si>
    <t>平均</t>
    <rPh sb="0" eb="2">
      <t>ヘイキン</t>
    </rPh>
    <phoneticPr fontId="1"/>
  </si>
  <si>
    <t>登録済業者数</t>
    <rPh sb="0" eb="2">
      <t>トウロク</t>
    </rPh>
    <rPh sb="2" eb="3">
      <t>ズ</t>
    </rPh>
    <rPh sb="3" eb="6">
      <t>ギョウシャスウ</t>
    </rPh>
    <phoneticPr fontId="1"/>
  </si>
  <si>
    <t>貸付残高を有する実営業者数</t>
    <rPh sb="0" eb="2">
      <t>カシツケ</t>
    </rPh>
    <rPh sb="2" eb="4">
      <t>ザンダカ</t>
    </rPh>
    <rPh sb="5" eb="6">
      <t>ユウ</t>
    </rPh>
    <rPh sb="8" eb="9">
      <t>ジツ</t>
    </rPh>
    <rPh sb="9" eb="11">
      <t>エイギョウ</t>
    </rPh>
    <rPh sb="11" eb="12">
      <t>シャ</t>
    </rPh>
    <rPh sb="12" eb="13">
      <t>スウ</t>
    </rPh>
    <phoneticPr fontId="1"/>
  </si>
  <si>
    <t>～9.9％</t>
    <phoneticPr fontId="1"/>
  </si>
  <si>
    <t>10.0～19.9%</t>
    <phoneticPr fontId="1"/>
  </si>
  <si>
    <t>20.0～24.999%</t>
    <phoneticPr fontId="1"/>
  </si>
  <si>
    <t>～9.9%</t>
    <phoneticPr fontId="1"/>
  </si>
  <si>
    <t>全国平均（含サービス業）</t>
    <rPh sb="0" eb="2">
      <t>ゼンコク</t>
    </rPh>
    <rPh sb="2" eb="4">
      <t>ヘイキン</t>
    </rPh>
    <rPh sb="5" eb="6">
      <t>フク</t>
    </rPh>
    <rPh sb="10" eb="11">
      <t>ギョウ</t>
    </rPh>
    <phoneticPr fontId="1"/>
  </si>
  <si>
    <t>全国平均（除サービス業）</t>
    <rPh sb="0" eb="2">
      <t>ゼンコク</t>
    </rPh>
    <rPh sb="2" eb="4">
      <t>ヘイキン</t>
    </rPh>
    <rPh sb="5" eb="6">
      <t>ノゾ</t>
    </rPh>
    <rPh sb="10" eb="11">
      <t>ギョウ</t>
    </rPh>
    <phoneticPr fontId="1"/>
  </si>
  <si>
    <t>消費者物価指数</t>
    <rPh sb="0" eb="3">
      <t>ショウヒシャ</t>
    </rPh>
    <rPh sb="3" eb="5">
      <t>ブッカ</t>
    </rPh>
    <rPh sb="5" eb="7">
      <t>シスウ</t>
    </rPh>
    <phoneticPr fontId="1"/>
  </si>
  <si>
    <t>東北地方</t>
    <rPh sb="0" eb="2">
      <t>トウホク</t>
    </rPh>
    <rPh sb="2" eb="4">
      <t>チホウ</t>
    </rPh>
    <phoneticPr fontId="1"/>
  </si>
  <si>
    <t>全　国</t>
    <rPh sb="0" eb="1">
      <t>ゼン</t>
    </rPh>
    <rPh sb="2" eb="3">
      <t>クニ</t>
    </rPh>
    <phoneticPr fontId="1"/>
  </si>
  <si>
    <t>月賦/分割払購入借入金</t>
    <rPh sb="0" eb="2">
      <t>ゲップ</t>
    </rPh>
    <rPh sb="3" eb="5">
      <t>ブンカツ</t>
    </rPh>
    <rPh sb="5" eb="6">
      <t>バラ</t>
    </rPh>
    <rPh sb="6" eb="8">
      <t>コウニュウ</t>
    </rPh>
    <rPh sb="8" eb="10">
      <t>カリイレ</t>
    </rPh>
    <rPh sb="10" eb="11">
      <t>キン</t>
    </rPh>
    <phoneticPr fontId="1"/>
  </si>
  <si>
    <t>掛買/一括払購入借入金</t>
    <rPh sb="0" eb="2">
      <t>カケガイ</t>
    </rPh>
    <rPh sb="3" eb="5">
      <t>イッカツ</t>
    </rPh>
    <rPh sb="5" eb="6">
      <t>バラ</t>
    </rPh>
    <rPh sb="6" eb="8">
      <t>コウニュウ</t>
    </rPh>
    <rPh sb="8" eb="10">
      <t>カリイレ</t>
    </rPh>
    <rPh sb="10" eb="11">
      <t>キン</t>
    </rPh>
    <phoneticPr fontId="1"/>
  </si>
  <si>
    <t>月賦/分割払購入借入金</t>
    <rPh sb="0" eb="2">
      <t>ゲップ</t>
    </rPh>
    <rPh sb="3" eb="5">
      <t>ブンカツ</t>
    </rPh>
    <rPh sb="5" eb="6">
      <t>ハラ</t>
    </rPh>
    <rPh sb="6" eb="8">
      <t>コウニュウ</t>
    </rPh>
    <rPh sb="8" eb="10">
      <t>カリイレ</t>
    </rPh>
    <rPh sb="10" eb="11">
      <t>キン</t>
    </rPh>
    <phoneticPr fontId="1"/>
  </si>
  <si>
    <t>掛買/一括払購入借入金</t>
    <rPh sb="0" eb="1">
      <t>カケ</t>
    </rPh>
    <rPh sb="1" eb="2">
      <t>ガ</t>
    </rPh>
    <rPh sb="3" eb="5">
      <t>イッカツ</t>
    </rPh>
    <rPh sb="5" eb="6">
      <t>バラ</t>
    </rPh>
    <rPh sb="6" eb="8">
      <t>コウニュウ</t>
    </rPh>
    <rPh sb="8" eb="10">
      <t>カリイレ</t>
    </rPh>
    <rPh sb="10" eb="11">
      <t>キン</t>
    </rPh>
    <phoneticPr fontId="1"/>
  </si>
  <si>
    <t>黒字率-盛岡市</t>
    <rPh sb="0" eb="2">
      <t>クロジ</t>
    </rPh>
    <rPh sb="2" eb="3">
      <t>リツ</t>
    </rPh>
    <rPh sb="4" eb="7">
      <t>モリオカシ</t>
    </rPh>
    <phoneticPr fontId="1"/>
  </si>
  <si>
    <t>黒字率-全国</t>
    <rPh sb="0" eb="2">
      <t>クロジ</t>
    </rPh>
    <rPh sb="2" eb="3">
      <t>リツ</t>
    </rPh>
    <rPh sb="4" eb="6">
      <t>ゼンコク</t>
    </rPh>
    <phoneticPr fontId="1"/>
  </si>
  <si>
    <t>平均貯蓄率-盛岡市</t>
    <rPh sb="0" eb="2">
      <t>ヘイキン</t>
    </rPh>
    <rPh sb="2" eb="4">
      <t>チョチク</t>
    </rPh>
    <rPh sb="4" eb="5">
      <t>リツ</t>
    </rPh>
    <rPh sb="6" eb="9">
      <t>モリオカシ</t>
    </rPh>
    <phoneticPr fontId="1"/>
  </si>
  <si>
    <t>平均貯蓄率-全国</t>
    <rPh sb="0" eb="2">
      <t>ヘイキン</t>
    </rPh>
    <rPh sb="2" eb="4">
      <t>チョチク</t>
    </rPh>
    <rPh sb="4" eb="5">
      <t>リツ</t>
    </rPh>
    <rPh sb="6" eb="8">
      <t>ゼンコク</t>
    </rPh>
    <phoneticPr fontId="1"/>
  </si>
  <si>
    <t>借入金-盛岡市</t>
    <rPh sb="0" eb="2">
      <t>カリイレ</t>
    </rPh>
    <rPh sb="2" eb="3">
      <t>キン</t>
    </rPh>
    <rPh sb="4" eb="7">
      <t>モリオカシ</t>
    </rPh>
    <phoneticPr fontId="1"/>
  </si>
  <si>
    <t>月賦・掛買-盛岡市</t>
    <rPh sb="0" eb="2">
      <t>ゲップ</t>
    </rPh>
    <rPh sb="3" eb="5">
      <t>カケガイ</t>
    </rPh>
    <rPh sb="6" eb="9">
      <t>モリオカシ</t>
    </rPh>
    <phoneticPr fontId="1"/>
  </si>
  <si>
    <t>借入金-全国</t>
    <rPh sb="0" eb="2">
      <t>カリイレ</t>
    </rPh>
    <rPh sb="2" eb="3">
      <t>キン</t>
    </rPh>
    <rPh sb="4" eb="6">
      <t>ゼンコク</t>
    </rPh>
    <phoneticPr fontId="1"/>
  </si>
  <si>
    <t>月賦・掛買-全国</t>
    <rPh sb="0" eb="2">
      <t>ゲップ</t>
    </rPh>
    <rPh sb="3" eb="5">
      <t>カケガイ</t>
    </rPh>
    <rPh sb="6" eb="8">
      <t>ゼンコク</t>
    </rPh>
    <phoneticPr fontId="1"/>
  </si>
  <si>
    <t>全国平均</t>
    <rPh sb="0" eb="2">
      <t>ゼンコク</t>
    </rPh>
    <rPh sb="2" eb="4">
      <t>ヘイキン</t>
    </rPh>
    <phoneticPr fontId="1"/>
  </si>
  <si>
    <t>消費者物価指数（2015年平均=100)</t>
    <rPh sb="0" eb="3">
      <t>ショウヒシャ</t>
    </rPh>
    <rPh sb="3" eb="5">
      <t>ブッカ</t>
    </rPh>
    <rPh sb="5" eb="7">
      <t>シスウ</t>
    </rPh>
    <rPh sb="12" eb="13">
      <t>ネン</t>
    </rPh>
    <rPh sb="13" eb="15">
      <t>ヘイキン</t>
    </rPh>
    <phoneticPr fontId="1"/>
  </si>
  <si>
    <t>その他の負債</t>
    <rPh sb="2" eb="3">
      <t>タ</t>
    </rPh>
    <rPh sb="4" eb="6">
      <t>フサイ</t>
    </rPh>
    <phoneticPr fontId="1"/>
  </si>
  <si>
    <t>その他の負債(%)</t>
    <rPh sb="2" eb="3">
      <t>タ</t>
    </rPh>
    <rPh sb="4" eb="6">
      <t>フサイ</t>
    </rPh>
    <phoneticPr fontId="1"/>
  </si>
  <si>
    <t>負債保有率</t>
    <rPh sb="0" eb="2">
      <t>フサイ</t>
    </rPh>
    <rPh sb="2" eb="5">
      <t>ホユウリツ</t>
    </rPh>
    <phoneticPr fontId="1"/>
  </si>
  <si>
    <t>全国</t>
    <rPh sb="0" eb="2">
      <t>ゼンコク</t>
    </rPh>
    <phoneticPr fontId="1"/>
  </si>
  <si>
    <t>金融機関計</t>
    <rPh sb="0" eb="2">
      <t>キンユウ</t>
    </rPh>
    <rPh sb="2" eb="4">
      <t>キカン</t>
    </rPh>
    <rPh sb="4" eb="5">
      <t>ケイ</t>
    </rPh>
    <phoneticPr fontId="1"/>
  </si>
  <si>
    <t>金融機関外</t>
    <rPh sb="0" eb="2">
      <t>キンユウ</t>
    </rPh>
    <rPh sb="2" eb="4">
      <t>キカン</t>
    </rPh>
    <rPh sb="4" eb="5">
      <t>ガイ</t>
    </rPh>
    <phoneticPr fontId="1"/>
  </si>
  <si>
    <t>貯蓄額</t>
    <rPh sb="0" eb="3">
      <t>チョチクガク</t>
    </rPh>
    <phoneticPr fontId="1"/>
  </si>
  <si>
    <t>東北地方</t>
    <rPh sb="0" eb="2">
      <t>トウホク</t>
    </rPh>
    <rPh sb="2" eb="4">
      <t>チホウ</t>
    </rPh>
    <phoneticPr fontId="1"/>
  </si>
  <si>
    <t>盛岡市</t>
    <rPh sb="0" eb="3">
      <t>モリオカシ</t>
    </rPh>
    <phoneticPr fontId="1"/>
  </si>
  <si>
    <t>年間収入</t>
    <rPh sb="0" eb="2">
      <t>ネンカン</t>
    </rPh>
    <rPh sb="2" eb="4">
      <t>シュウニュウ</t>
    </rPh>
    <phoneticPr fontId="1"/>
  </si>
  <si>
    <t>全国</t>
    <rPh sb="0" eb="1">
      <t>ゼン</t>
    </rPh>
    <rPh sb="1" eb="2">
      <t>クニ</t>
    </rPh>
    <phoneticPr fontId="1"/>
  </si>
  <si>
    <t>岩手(含サービス業)</t>
    <rPh sb="0" eb="2">
      <t>イワテ</t>
    </rPh>
    <rPh sb="3" eb="4">
      <t>フク</t>
    </rPh>
    <rPh sb="8" eb="9">
      <t>ギョウ</t>
    </rPh>
    <phoneticPr fontId="1"/>
  </si>
  <si>
    <t>岩手(除サービス業)</t>
    <rPh sb="0" eb="2">
      <t>イワテ</t>
    </rPh>
    <rPh sb="3" eb="4">
      <t>ノゾ</t>
    </rPh>
    <rPh sb="8" eb="9">
      <t>ギョウ</t>
    </rPh>
    <phoneticPr fontId="1"/>
  </si>
  <si>
    <t>パートタイム労働者比率</t>
  </si>
  <si>
    <t>5人以上規模</t>
    <rPh sb="1" eb="4">
      <t>ニンイジョウ</t>
    </rPh>
    <rPh sb="4" eb="6">
      <t>キボ</t>
    </rPh>
    <phoneticPr fontId="1"/>
  </si>
  <si>
    <t>30人以上規模</t>
    <rPh sb="2" eb="5">
      <t>ニンイジョウ</t>
    </rPh>
    <rPh sb="5" eb="7">
      <t>キボ</t>
    </rPh>
    <phoneticPr fontId="1"/>
  </si>
  <si>
    <t>クレジットカード業</t>
    <rPh sb="8" eb="9">
      <t>ギョウ</t>
    </rPh>
    <phoneticPr fontId="1"/>
  </si>
  <si>
    <t>1社平均貸付残高（百万円）</t>
    <rPh sb="1" eb="2">
      <t>シャ</t>
    </rPh>
    <rPh sb="2" eb="4">
      <t>ヘイキン</t>
    </rPh>
    <rPh sb="4" eb="6">
      <t>カシツケ</t>
    </rPh>
    <rPh sb="6" eb="8">
      <t>ザンダカ</t>
    </rPh>
    <rPh sb="9" eb="10">
      <t>ヒャク</t>
    </rPh>
    <rPh sb="10" eb="11">
      <t>マン</t>
    </rPh>
    <rPh sb="11" eb="12">
      <t>エン</t>
    </rPh>
    <phoneticPr fontId="1"/>
  </si>
  <si>
    <t>(20-29.9%) 6.3</t>
    <phoneticPr fontId="1"/>
  </si>
  <si>
    <t>(20-29.9%) 7.1</t>
    <phoneticPr fontId="1"/>
  </si>
  <si>
    <t>(30-39.9%) 20.9</t>
    <phoneticPr fontId="1"/>
  </si>
  <si>
    <t>(30-39.9%) 21.2</t>
    <phoneticPr fontId="1"/>
  </si>
  <si>
    <t>(40-49.9%) 30.2</t>
    <phoneticPr fontId="1"/>
  </si>
  <si>
    <t>(40-49.9%) 32.3</t>
    <phoneticPr fontId="1"/>
  </si>
  <si>
    <t>(50%～) 39.8</t>
    <phoneticPr fontId="1"/>
  </si>
  <si>
    <t>(50%～) 36.4</t>
    <phoneticPr fontId="1"/>
  </si>
  <si>
    <t>日本の消費者信用統計</t>
    <rPh sb="0" eb="2">
      <t>ニホン</t>
    </rPh>
    <rPh sb="3" eb="6">
      <t>ショウヒシャ</t>
    </rPh>
    <rPh sb="6" eb="8">
      <t>シンヨウ</t>
    </rPh>
    <rPh sb="8" eb="10">
      <t>トウケイ</t>
    </rPh>
    <phoneticPr fontId="1"/>
  </si>
  <si>
    <t>消費者金融</t>
    <rPh sb="0" eb="3">
      <t>ショウヒシャ</t>
    </rPh>
    <rPh sb="3" eb="5">
      <t>キンユウ</t>
    </rPh>
    <phoneticPr fontId="1"/>
  </si>
  <si>
    <t>販売信用</t>
    <rPh sb="0" eb="2">
      <t>ハンバイ</t>
    </rPh>
    <rPh sb="2" eb="4">
      <t>シンヨウ</t>
    </rPh>
    <phoneticPr fontId="1"/>
  </si>
  <si>
    <t>消費者ローン</t>
    <rPh sb="0" eb="3">
      <t>ショウヒシャ</t>
    </rPh>
    <phoneticPr fontId="1"/>
  </si>
  <si>
    <t>消費者信用合計</t>
    <rPh sb="0" eb="3">
      <t>ショウヒシャ</t>
    </rPh>
    <rPh sb="3" eb="5">
      <t>シンヨウ</t>
    </rPh>
    <rPh sb="5" eb="7">
      <t>ゴウケイ</t>
    </rPh>
    <phoneticPr fontId="1"/>
  </si>
  <si>
    <t>単位：億円</t>
    <rPh sb="0" eb="2">
      <t>タンイ</t>
    </rPh>
    <rPh sb="3" eb="5">
      <t>オクエン</t>
    </rPh>
    <phoneticPr fontId="1"/>
  </si>
  <si>
    <t>新規信用供与額</t>
    <rPh sb="0" eb="2">
      <t>シンキ</t>
    </rPh>
    <rPh sb="2" eb="4">
      <t>シンヨウ</t>
    </rPh>
    <rPh sb="4" eb="6">
      <t>キョウヨ</t>
    </rPh>
    <rPh sb="6" eb="7">
      <t>ガク</t>
    </rPh>
    <phoneticPr fontId="1"/>
  </si>
  <si>
    <t>信用供与残高</t>
    <rPh sb="0" eb="2">
      <t>シンヨウ</t>
    </rPh>
    <rPh sb="2" eb="4">
      <t>キョウヨ</t>
    </rPh>
    <rPh sb="4" eb="6">
      <t>ザンダカ</t>
    </rPh>
    <phoneticPr fontId="1"/>
  </si>
  <si>
    <t>一人当たり家計可処分所得（千円）</t>
    <rPh sb="0" eb="2">
      <t>ヒトリ</t>
    </rPh>
    <rPh sb="2" eb="3">
      <t>ア</t>
    </rPh>
    <rPh sb="5" eb="7">
      <t>カケイ</t>
    </rPh>
    <rPh sb="7" eb="10">
      <t>カショブン</t>
    </rPh>
    <rPh sb="10" eb="12">
      <t>ショトク</t>
    </rPh>
    <rPh sb="13" eb="15">
      <t>センエン</t>
    </rPh>
    <phoneticPr fontId="1"/>
  </si>
  <si>
    <t>一人当たり消費者信用残高（千円）</t>
    <rPh sb="0" eb="2">
      <t>ヒトリ</t>
    </rPh>
    <rPh sb="2" eb="3">
      <t>ア</t>
    </rPh>
    <rPh sb="5" eb="8">
      <t>ショウヒシャ</t>
    </rPh>
    <rPh sb="8" eb="10">
      <t>シンヨウ</t>
    </rPh>
    <rPh sb="10" eb="12">
      <t>ザンダカ</t>
    </rPh>
    <rPh sb="13" eb="15">
      <t>センエン</t>
    </rPh>
    <phoneticPr fontId="1"/>
  </si>
  <si>
    <t>消費者信用返済負担率(%)</t>
    <rPh sb="0" eb="3">
      <t>ショウヒシャ</t>
    </rPh>
    <rPh sb="3" eb="5">
      <t>シンヨウ</t>
    </rPh>
    <rPh sb="5" eb="7">
      <t>ヘンサイ</t>
    </rPh>
    <rPh sb="7" eb="9">
      <t>フタン</t>
    </rPh>
    <rPh sb="9" eb="10">
      <t>リツ</t>
    </rPh>
    <phoneticPr fontId="1"/>
  </si>
  <si>
    <t>消費者信用残高伸び率(%)</t>
    <rPh sb="0" eb="3">
      <t>ショウヒシャ</t>
    </rPh>
    <rPh sb="3" eb="5">
      <t>シンヨウ</t>
    </rPh>
    <rPh sb="5" eb="7">
      <t>ザンダカ</t>
    </rPh>
    <rPh sb="7" eb="8">
      <t>ノ</t>
    </rPh>
    <rPh sb="9" eb="10">
      <t>リツ</t>
    </rPh>
    <phoneticPr fontId="1"/>
  </si>
  <si>
    <t>家計可処分所得伸び率(%)</t>
    <rPh sb="0" eb="2">
      <t>カケイ</t>
    </rPh>
    <rPh sb="2" eb="5">
      <t>カショブン</t>
    </rPh>
    <rPh sb="5" eb="7">
      <t>ショトク</t>
    </rPh>
    <rPh sb="7" eb="8">
      <t>ノ</t>
    </rPh>
    <rPh sb="9" eb="10">
      <t>リツ</t>
    </rPh>
    <phoneticPr fontId="1"/>
  </si>
  <si>
    <t>貯蓄率(%)</t>
    <rPh sb="0" eb="2">
      <t>チョチク</t>
    </rPh>
    <rPh sb="2" eb="3">
      <t>リツ</t>
    </rPh>
    <phoneticPr fontId="1"/>
  </si>
  <si>
    <t>信用供与額・信用残高</t>
    <rPh sb="0" eb="2">
      <t>シンヨウ</t>
    </rPh>
    <rPh sb="2" eb="4">
      <t>キョウヨ</t>
    </rPh>
    <rPh sb="4" eb="5">
      <t>ガク</t>
    </rPh>
    <rPh sb="6" eb="8">
      <t>シンヨウ</t>
    </rPh>
    <rPh sb="8" eb="10">
      <t>ザンダカ</t>
    </rPh>
    <phoneticPr fontId="1"/>
  </si>
  <si>
    <t>消費者ローン新規供与額</t>
    <rPh sb="0" eb="3">
      <t>ショウヒシャ</t>
    </rPh>
    <rPh sb="6" eb="8">
      <t>シンキ</t>
    </rPh>
    <rPh sb="8" eb="10">
      <t>キョウヨ</t>
    </rPh>
    <rPh sb="10" eb="11">
      <t>ガク</t>
    </rPh>
    <phoneticPr fontId="1"/>
  </si>
  <si>
    <t>消費者ローン信用残高</t>
    <rPh sb="0" eb="3">
      <t>ショウヒシャ</t>
    </rPh>
    <rPh sb="6" eb="8">
      <t>シンヨウ</t>
    </rPh>
    <rPh sb="8" eb="10">
      <t>ザンダカ</t>
    </rPh>
    <phoneticPr fontId="1"/>
  </si>
  <si>
    <t>消費者ローン</t>
    <rPh sb="0" eb="3">
      <t>ショウヒシャ</t>
    </rPh>
    <phoneticPr fontId="1"/>
  </si>
  <si>
    <t>消費者金融新規供与額</t>
    <rPh sb="0" eb="3">
      <t>ショウヒシャ</t>
    </rPh>
    <rPh sb="3" eb="5">
      <t>キンユウ</t>
    </rPh>
    <rPh sb="5" eb="7">
      <t>シンキ</t>
    </rPh>
    <rPh sb="7" eb="9">
      <t>キョウヨ</t>
    </rPh>
    <rPh sb="9" eb="10">
      <t>ガク</t>
    </rPh>
    <phoneticPr fontId="1"/>
  </si>
  <si>
    <t>消費者金融信用残高</t>
    <rPh sb="0" eb="3">
      <t>ショウヒシャ</t>
    </rPh>
    <rPh sb="3" eb="5">
      <t>キンユウ</t>
    </rPh>
    <rPh sb="5" eb="7">
      <t>シンヨウ</t>
    </rPh>
    <rPh sb="7" eb="9">
      <t>ザンダカ</t>
    </rPh>
    <phoneticPr fontId="1"/>
  </si>
  <si>
    <t>消費者信用残高／家計可処分所得(%)</t>
    <rPh sb="0" eb="3">
      <t>ショウヒシャ</t>
    </rPh>
    <rPh sb="3" eb="5">
      <t>シンヨウ</t>
    </rPh>
    <rPh sb="5" eb="7">
      <t>ザンダカ</t>
    </rPh>
    <rPh sb="8" eb="10">
      <t>カケイ</t>
    </rPh>
    <rPh sb="10" eb="13">
      <t>カショブン</t>
    </rPh>
    <rPh sb="13" eb="15">
      <t>ショトク</t>
    </rPh>
    <phoneticPr fontId="1"/>
  </si>
  <si>
    <t>1964年</t>
    <rPh sb="4" eb="5">
      <t>ネン</t>
    </rPh>
    <phoneticPr fontId="1"/>
  </si>
  <si>
    <t>岩手県成人福祉課</t>
    <rPh sb="0" eb="3">
      <t>イワテケン</t>
    </rPh>
    <rPh sb="3" eb="5">
      <t>セイジン</t>
    </rPh>
    <rPh sb="5" eb="7">
      <t>フクシ</t>
    </rPh>
    <rPh sb="7" eb="8">
      <t>カ</t>
    </rPh>
    <phoneticPr fontId="1"/>
  </si>
  <si>
    <t>警察庁　自殺統計</t>
    <rPh sb="0" eb="3">
      <t>ケイサツチョウ</t>
    </rPh>
    <rPh sb="4" eb="6">
      <t>ジサツ</t>
    </rPh>
    <rPh sb="6" eb="8">
      <t>トウケイ</t>
    </rPh>
    <phoneticPr fontId="1"/>
  </si>
  <si>
    <t>2004年以降は厚生労働省と共管</t>
    <rPh sb="4" eb="7">
      <t>ネンイコウ</t>
    </rPh>
    <rPh sb="8" eb="10">
      <t>コウセイ</t>
    </rPh>
    <rPh sb="10" eb="13">
      <t>ロウドウショウ</t>
    </rPh>
    <rPh sb="14" eb="16">
      <t>キョウカン</t>
    </rPh>
    <phoneticPr fontId="1"/>
  </si>
  <si>
    <t>盛岡地裁</t>
    <rPh sb="0" eb="2">
      <t>モリオカ</t>
    </rPh>
    <rPh sb="2" eb="4">
      <t>チサイ</t>
    </rPh>
    <phoneticPr fontId="1"/>
  </si>
  <si>
    <t>全国</t>
    <rPh sb="0" eb="2">
      <t>ゼンコク</t>
    </rPh>
    <phoneticPr fontId="1"/>
  </si>
  <si>
    <t>図1　消費者金融新規供与額・消費者金融信用残高（単位：億円）</t>
  </si>
  <si>
    <t>図2　収入・貯蓄・負債1世帯当たり現在高（勤労者世帯）（単位：円）</t>
    <rPh sb="0" eb="1">
      <t>ズ</t>
    </rPh>
    <rPh sb="3" eb="5">
      <t>シュウニュウ</t>
    </rPh>
    <rPh sb="6" eb="8">
      <t>チョチク</t>
    </rPh>
    <rPh sb="9" eb="11">
      <t>フサイ</t>
    </rPh>
    <rPh sb="12" eb="14">
      <t>セタイ</t>
    </rPh>
    <rPh sb="14" eb="15">
      <t>ア</t>
    </rPh>
    <rPh sb="17" eb="20">
      <t>ゲンザイダカ</t>
    </rPh>
    <rPh sb="21" eb="24">
      <t>キンロウシャ</t>
    </rPh>
    <rPh sb="24" eb="26">
      <t>セタイ</t>
    </rPh>
    <rPh sb="28" eb="30">
      <t>タンイ</t>
    </rPh>
    <rPh sb="31" eb="32">
      <t>エン</t>
    </rPh>
    <phoneticPr fontId="1"/>
  </si>
  <si>
    <t>図3　新規信用供与額（単位：億円）</t>
    <rPh sb="0" eb="1">
      <t>ズ</t>
    </rPh>
    <rPh sb="3" eb="5">
      <t>シンキ</t>
    </rPh>
    <rPh sb="5" eb="7">
      <t>シンヨウ</t>
    </rPh>
    <rPh sb="7" eb="9">
      <t>キョウヨ</t>
    </rPh>
    <rPh sb="9" eb="10">
      <t>ガク</t>
    </rPh>
    <rPh sb="11" eb="13">
      <t>タンイ</t>
    </rPh>
    <rPh sb="14" eb="16">
      <t>オクエン</t>
    </rPh>
    <phoneticPr fontId="1"/>
  </si>
  <si>
    <t>図4　月賦・年賦の1世帯当たり現在高（全国／東北地方）（単位:円）</t>
    <rPh sb="0" eb="1">
      <t>ズ</t>
    </rPh>
    <rPh sb="3" eb="5">
      <t>ゲップ</t>
    </rPh>
    <rPh sb="6" eb="8">
      <t>ネンプ</t>
    </rPh>
    <rPh sb="10" eb="12">
      <t>セタイ</t>
    </rPh>
    <rPh sb="12" eb="13">
      <t>ア</t>
    </rPh>
    <rPh sb="15" eb="18">
      <t>ゲンザイダカ</t>
    </rPh>
    <rPh sb="19" eb="21">
      <t>ゼンコク</t>
    </rPh>
    <rPh sb="22" eb="24">
      <t>トウホク</t>
    </rPh>
    <rPh sb="24" eb="26">
      <t>チホウ</t>
    </rPh>
    <rPh sb="28" eb="30">
      <t>タンイ</t>
    </rPh>
    <rPh sb="31" eb="32">
      <t>エン</t>
    </rPh>
    <phoneticPr fontId="1"/>
  </si>
  <si>
    <t>図5　破産　地裁新受件数　（左軸：全国／右軸：盛岡地裁、単位：件）</t>
    <rPh sb="0" eb="1">
      <t>ズ</t>
    </rPh>
    <rPh sb="3" eb="5">
      <t>ハサン</t>
    </rPh>
    <rPh sb="6" eb="8">
      <t>チサイ</t>
    </rPh>
    <rPh sb="8" eb="9">
      <t>シン</t>
    </rPh>
    <rPh sb="9" eb="10">
      <t>ウ</t>
    </rPh>
    <rPh sb="10" eb="12">
      <t>ケンスウ</t>
    </rPh>
    <rPh sb="14" eb="15">
      <t>ヒダリ</t>
    </rPh>
    <rPh sb="15" eb="16">
      <t>ジク</t>
    </rPh>
    <rPh sb="17" eb="19">
      <t>ゼンコク</t>
    </rPh>
    <rPh sb="20" eb="21">
      <t>ミギ</t>
    </rPh>
    <rPh sb="21" eb="22">
      <t>ジク</t>
    </rPh>
    <rPh sb="23" eb="25">
      <t>モリオカ</t>
    </rPh>
    <rPh sb="25" eb="27">
      <t>チサイ</t>
    </rPh>
    <rPh sb="28" eb="30">
      <t>タンイ</t>
    </rPh>
    <rPh sb="31" eb="32">
      <t>ケン</t>
    </rPh>
    <phoneticPr fontId="1"/>
  </si>
  <si>
    <t>図6　消費者金融　貸付残高（単位：億円）</t>
    <rPh sb="0" eb="1">
      <t>ズ</t>
    </rPh>
    <rPh sb="3" eb="6">
      <t>ショウヒシャ</t>
    </rPh>
    <rPh sb="6" eb="8">
      <t>キンユウ</t>
    </rPh>
    <rPh sb="9" eb="11">
      <t>カシツケ</t>
    </rPh>
    <rPh sb="11" eb="13">
      <t>ザンダカ</t>
    </rPh>
    <rPh sb="14" eb="16">
      <t>タンイ</t>
    </rPh>
    <rPh sb="17" eb="19">
      <t>オクエン</t>
    </rPh>
    <phoneticPr fontId="1"/>
  </si>
  <si>
    <t>図7　破産　地裁新受件数　（左軸：全国／右軸：盛岡地裁、単位：件）</t>
    <rPh sb="0" eb="1">
      <t>ズ</t>
    </rPh>
    <phoneticPr fontId="1"/>
  </si>
  <si>
    <t>図8　経済生活問題を理由とする自殺者数</t>
    <rPh sb="0" eb="1">
      <t>ズ</t>
    </rPh>
    <rPh sb="3" eb="5">
      <t>ケイザイ</t>
    </rPh>
    <rPh sb="5" eb="7">
      <t>セイカツ</t>
    </rPh>
    <rPh sb="7" eb="9">
      <t>モンダイ</t>
    </rPh>
    <rPh sb="10" eb="12">
      <t>リユウ</t>
    </rPh>
    <rPh sb="15" eb="18">
      <t>ジサツシャ</t>
    </rPh>
    <rPh sb="18" eb="19">
      <t>スウ</t>
    </rPh>
    <phoneticPr fontId="1"/>
  </si>
  <si>
    <t>図14　消費者金融　総貸付残高（単位：億円）</t>
    <rPh sb="0" eb="1">
      <t>ズ</t>
    </rPh>
    <rPh sb="4" eb="7">
      <t>ショウヒシャ</t>
    </rPh>
    <rPh sb="7" eb="9">
      <t>キンユウ</t>
    </rPh>
    <rPh sb="10" eb="11">
      <t>ソウ</t>
    </rPh>
    <rPh sb="11" eb="13">
      <t>カシツケ</t>
    </rPh>
    <rPh sb="13" eb="15">
      <t>ザンダカ</t>
    </rPh>
    <rPh sb="16" eb="18">
      <t>タンイ</t>
    </rPh>
    <rPh sb="19" eb="21">
      <t>オクエン</t>
    </rPh>
    <phoneticPr fontId="1"/>
  </si>
  <si>
    <t>図15　消費者金融新規供与額・信用残高（単位：億円）</t>
    <rPh sb="0" eb="1">
      <t>ズ</t>
    </rPh>
    <rPh sb="4" eb="7">
      <t>ショウヒシャ</t>
    </rPh>
    <rPh sb="7" eb="9">
      <t>キンユウ</t>
    </rPh>
    <rPh sb="9" eb="11">
      <t>シンキ</t>
    </rPh>
    <rPh sb="11" eb="13">
      <t>キョウヨ</t>
    </rPh>
    <rPh sb="13" eb="14">
      <t>ガク</t>
    </rPh>
    <rPh sb="15" eb="17">
      <t>シンヨウ</t>
    </rPh>
    <rPh sb="17" eb="19">
      <t>ザンダカ</t>
    </rPh>
    <rPh sb="20" eb="22">
      <t>タンイ</t>
    </rPh>
    <rPh sb="23" eb="25">
      <t>オクエン</t>
    </rPh>
    <phoneticPr fontId="1"/>
  </si>
  <si>
    <t>図16　岩手県立県民生活センター　岩手県内　生活相談件数（右軸：全相談件数、左軸：多重債務相談件数、単位：件）</t>
    <rPh sb="0" eb="1">
      <t>ズ</t>
    </rPh>
    <rPh sb="4" eb="8">
      <t>イワテケンリツ</t>
    </rPh>
    <rPh sb="8" eb="10">
      <t>ケンミン</t>
    </rPh>
    <rPh sb="10" eb="12">
      <t>セイカツ</t>
    </rPh>
    <rPh sb="17" eb="19">
      <t>イワテ</t>
    </rPh>
    <rPh sb="19" eb="21">
      <t>ケンナイ</t>
    </rPh>
    <rPh sb="22" eb="24">
      <t>セイカツ</t>
    </rPh>
    <rPh sb="24" eb="26">
      <t>ソウダン</t>
    </rPh>
    <rPh sb="26" eb="28">
      <t>ケンスウ</t>
    </rPh>
    <rPh sb="29" eb="30">
      <t>ミギ</t>
    </rPh>
    <rPh sb="30" eb="31">
      <t>ジク</t>
    </rPh>
    <rPh sb="32" eb="33">
      <t>ゼン</t>
    </rPh>
    <rPh sb="33" eb="35">
      <t>ソウダン</t>
    </rPh>
    <rPh sb="35" eb="37">
      <t>ケンスウ</t>
    </rPh>
    <rPh sb="38" eb="39">
      <t>ヒダリ</t>
    </rPh>
    <rPh sb="39" eb="40">
      <t>ジク</t>
    </rPh>
    <rPh sb="41" eb="43">
      <t>タジュウ</t>
    </rPh>
    <rPh sb="43" eb="45">
      <t>サイム</t>
    </rPh>
    <rPh sb="45" eb="47">
      <t>ソウダン</t>
    </rPh>
    <rPh sb="47" eb="49">
      <t>ケンスウ</t>
    </rPh>
    <rPh sb="50" eb="52">
      <t>タンイ</t>
    </rPh>
    <rPh sb="53" eb="54">
      <t>ケン</t>
    </rPh>
    <phoneticPr fontId="1"/>
  </si>
  <si>
    <t>図17　破産等　地裁新受件数（左軸：全国／右軸：盛岡地裁、単位：件）</t>
    <rPh sb="0" eb="1">
      <t>ズ</t>
    </rPh>
    <rPh sb="4" eb="6">
      <t>ハサン</t>
    </rPh>
    <rPh sb="6" eb="7">
      <t>トウ</t>
    </rPh>
    <rPh sb="8" eb="10">
      <t>チサイ</t>
    </rPh>
    <rPh sb="10" eb="11">
      <t>シン</t>
    </rPh>
    <rPh sb="11" eb="12">
      <t>ウ</t>
    </rPh>
    <rPh sb="12" eb="14">
      <t>ケンスウ</t>
    </rPh>
    <rPh sb="15" eb="16">
      <t>ヒダリ</t>
    </rPh>
    <rPh sb="16" eb="17">
      <t>ジク</t>
    </rPh>
    <rPh sb="18" eb="20">
      <t>ゼンコク</t>
    </rPh>
    <rPh sb="21" eb="22">
      <t>ミギ</t>
    </rPh>
    <rPh sb="22" eb="23">
      <t>ジク</t>
    </rPh>
    <rPh sb="24" eb="26">
      <t>モリオカ</t>
    </rPh>
    <rPh sb="26" eb="28">
      <t>チサイ</t>
    </rPh>
    <rPh sb="29" eb="31">
      <t>タンイ</t>
    </rPh>
    <rPh sb="32" eb="33">
      <t>ケン</t>
    </rPh>
    <phoneticPr fontId="1"/>
  </si>
  <si>
    <t>図18　経済生活問題を理由とする自殺者数（単位：件）</t>
    <rPh sb="0" eb="1">
      <t>ズ</t>
    </rPh>
    <rPh sb="4" eb="6">
      <t>ケイザイ</t>
    </rPh>
    <rPh sb="6" eb="8">
      <t>セイカツ</t>
    </rPh>
    <rPh sb="8" eb="10">
      <t>モンダイ</t>
    </rPh>
    <rPh sb="11" eb="13">
      <t>リユウ</t>
    </rPh>
    <rPh sb="16" eb="19">
      <t>ジサツシャ</t>
    </rPh>
    <rPh sb="19" eb="20">
      <t>スウ</t>
    </rPh>
    <rPh sb="21" eb="23">
      <t>タンイ</t>
    </rPh>
    <rPh sb="24" eb="25">
      <t>ケン</t>
    </rPh>
    <phoneticPr fontId="1"/>
  </si>
  <si>
    <t>図20　登録済貸金業者数</t>
    <rPh sb="0" eb="1">
      <t>ズ</t>
    </rPh>
    <rPh sb="4" eb="6">
      <t>トウロク</t>
    </rPh>
    <rPh sb="6" eb="7">
      <t>スミ</t>
    </rPh>
    <rPh sb="7" eb="9">
      <t>カシキン</t>
    </rPh>
    <rPh sb="9" eb="11">
      <t>ギョウシャ</t>
    </rPh>
    <rPh sb="11" eb="12">
      <t>スウ</t>
    </rPh>
    <phoneticPr fontId="1"/>
  </si>
  <si>
    <t>図21　消費者金融　総貸付残高（単位：億円）</t>
    <rPh sb="0" eb="1">
      <t>ズ</t>
    </rPh>
    <rPh sb="4" eb="7">
      <t>ショウヒシャ</t>
    </rPh>
    <rPh sb="7" eb="9">
      <t>キンユウ</t>
    </rPh>
    <rPh sb="10" eb="11">
      <t>ソウ</t>
    </rPh>
    <rPh sb="11" eb="13">
      <t>カシツケ</t>
    </rPh>
    <rPh sb="13" eb="15">
      <t>ザンダカ</t>
    </rPh>
    <rPh sb="16" eb="18">
      <t>タンイ</t>
    </rPh>
    <rPh sb="19" eb="21">
      <t>オクエン</t>
    </rPh>
    <phoneticPr fontId="1"/>
  </si>
  <si>
    <t>図23　負債額の1世帯当たり現在高（勤労者世帯、単位：円）</t>
    <rPh sb="0" eb="1">
      <t>ズ</t>
    </rPh>
    <rPh sb="4" eb="6">
      <t>フサイ</t>
    </rPh>
    <rPh sb="6" eb="7">
      <t>ガク</t>
    </rPh>
    <rPh sb="9" eb="11">
      <t>セタイ</t>
    </rPh>
    <rPh sb="11" eb="12">
      <t>ア</t>
    </rPh>
    <rPh sb="14" eb="17">
      <t>ゲンザイダカ</t>
    </rPh>
    <rPh sb="18" eb="21">
      <t>キンロウシャ</t>
    </rPh>
    <rPh sb="21" eb="23">
      <t>セタイ</t>
    </rPh>
    <rPh sb="24" eb="26">
      <t>タンイ</t>
    </rPh>
    <rPh sb="27" eb="28">
      <t>エン</t>
    </rPh>
    <phoneticPr fontId="1"/>
  </si>
  <si>
    <t>図24　1世帯当たり家計支出のうち借入金、可処分所得額（勤労者世帯、左軸：借入金、右軸：可処分所得、単位：円）</t>
    <rPh sb="0" eb="1">
      <t>ズ</t>
    </rPh>
    <rPh sb="5" eb="7">
      <t>セタイ</t>
    </rPh>
    <rPh sb="7" eb="8">
      <t>ア</t>
    </rPh>
    <rPh sb="10" eb="12">
      <t>カケイ</t>
    </rPh>
    <rPh sb="12" eb="14">
      <t>シシュツ</t>
    </rPh>
    <rPh sb="17" eb="19">
      <t>カリイレ</t>
    </rPh>
    <rPh sb="19" eb="20">
      <t>キン</t>
    </rPh>
    <rPh sb="21" eb="24">
      <t>カショブン</t>
    </rPh>
    <rPh sb="24" eb="26">
      <t>ショトク</t>
    </rPh>
    <rPh sb="26" eb="27">
      <t>ガク</t>
    </rPh>
    <rPh sb="28" eb="31">
      <t>キンロウシャ</t>
    </rPh>
    <rPh sb="31" eb="33">
      <t>セタイ</t>
    </rPh>
    <rPh sb="34" eb="35">
      <t>ヒダリ</t>
    </rPh>
    <rPh sb="35" eb="36">
      <t>ジク</t>
    </rPh>
    <rPh sb="37" eb="39">
      <t>カリイレ</t>
    </rPh>
    <rPh sb="39" eb="40">
      <t>キン</t>
    </rPh>
    <rPh sb="41" eb="42">
      <t>ミギ</t>
    </rPh>
    <rPh sb="42" eb="43">
      <t>ジク</t>
    </rPh>
    <rPh sb="44" eb="47">
      <t>カショブン</t>
    </rPh>
    <rPh sb="47" eb="49">
      <t>ショトク</t>
    </rPh>
    <rPh sb="50" eb="52">
      <t>タンイ</t>
    </rPh>
    <rPh sb="53" eb="54">
      <t>エン</t>
    </rPh>
    <phoneticPr fontId="1"/>
  </si>
  <si>
    <t>実質賃金指数（2015年平均＝100）</t>
    <rPh sb="0" eb="2">
      <t>ジッシツ</t>
    </rPh>
    <rPh sb="2" eb="4">
      <t>チンギン</t>
    </rPh>
    <rPh sb="4" eb="6">
      <t>シスウ</t>
    </rPh>
    <rPh sb="11" eb="12">
      <t>ネン</t>
    </rPh>
    <rPh sb="12" eb="14">
      <t>ヘイキン</t>
    </rPh>
    <phoneticPr fontId="1"/>
  </si>
  <si>
    <t>図26　実質賃金指数（全国、勤労者世帯、2015年平均＝100）</t>
    <rPh sb="0" eb="1">
      <t>ズ</t>
    </rPh>
    <rPh sb="4" eb="6">
      <t>ジッシツ</t>
    </rPh>
    <rPh sb="6" eb="8">
      <t>チンギン</t>
    </rPh>
    <rPh sb="8" eb="10">
      <t>シスウ</t>
    </rPh>
    <rPh sb="11" eb="13">
      <t>ゼンコク</t>
    </rPh>
    <rPh sb="14" eb="17">
      <t>キンロウシャ</t>
    </rPh>
    <rPh sb="17" eb="19">
      <t>セタイ</t>
    </rPh>
    <rPh sb="24" eb="25">
      <t>ネン</t>
    </rPh>
    <rPh sb="25" eb="27">
      <t>ヘイキン</t>
    </rPh>
    <phoneticPr fontId="1"/>
  </si>
  <si>
    <t>被保護実世帯数・保護率の年次推移　</t>
    <phoneticPr fontId="9"/>
  </si>
  <si>
    <t>被保護世帯数</t>
  </si>
  <si>
    <t>年度累計</t>
    <rPh sb="2" eb="4">
      <t>ルイケイ</t>
    </rPh>
    <rPh sb="3" eb="4">
      <t>ケイ</t>
    </rPh>
    <phoneticPr fontId="9"/>
  </si>
  <si>
    <t>1か月平均</t>
    <phoneticPr fontId="9"/>
  </si>
  <si>
    <t>（世帯千対）</t>
  </si>
  <si>
    <t>出所：</t>
    <rPh sb="0" eb="2">
      <t>シュッショ</t>
    </rPh>
    <phoneticPr fontId="9"/>
  </si>
  <si>
    <t>全国</t>
    <rPh sb="0" eb="2">
      <t>ゼンコク</t>
    </rPh>
    <phoneticPr fontId="1"/>
  </si>
  <si>
    <t>岩手県</t>
    <rPh sb="0" eb="3">
      <t>イワテケン</t>
    </rPh>
    <phoneticPr fontId="1"/>
  </si>
  <si>
    <t>1965年度</t>
    <rPh sb="4" eb="6">
      <t>ネンド</t>
    </rPh>
    <phoneticPr fontId="1"/>
  </si>
  <si>
    <t>1966年度</t>
    <rPh sb="4" eb="6">
      <t>ネンド</t>
    </rPh>
    <phoneticPr fontId="1"/>
  </si>
  <si>
    <t>1967年度</t>
    <rPh sb="4" eb="6">
      <t>ネンド</t>
    </rPh>
    <phoneticPr fontId="1"/>
  </si>
  <si>
    <t>1968年度</t>
    <rPh sb="4" eb="6">
      <t>ネンド</t>
    </rPh>
    <phoneticPr fontId="1"/>
  </si>
  <si>
    <t>1969年度</t>
    <rPh sb="4" eb="6">
      <t>ネンド</t>
    </rPh>
    <phoneticPr fontId="1"/>
  </si>
  <si>
    <t>1970年度</t>
    <rPh sb="4" eb="6">
      <t>ネンド</t>
    </rPh>
    <phoneticPr fontId="1"/>
  </si>
  <si>
    <t>1971年度</t>
    <rPh sb="4" eb="6">
      <t>ネンド</t>
    </rPh>
    <phoneticPr fontId="1"/>
  </si>
  <si>
    <t>1972年度</t>
    <rPh sb="4" eb="6">
      <t>ネンド</t>
    </rPh>
    <phoneticPr fontId="1"/>
  </si>
  <si>
    <t>1973年度</t>
    <rPh sb="4" eb="6">
      <t>ネンド</t>
    </rPh>
    <phoneticPr fontId="1"/>
  </si>
  <si>
    <t>1974年度</t>
    <rPh sb="4" eb="6">
      <t>ネンド</t>
    </rPh>
    <phoneticPr fontId="1"/>
  </si>
  <si>
    <t>1975年度</t>
    <rPh sb="4" eb="6">
      <t>ネンド</t>
    </rPh>
    <phoneticPr fontId="1"/>
  </si>
  <si>
    <t>1976年度</t>
    <rPh sb="4" eb="6">
      <t>ネンド</t>
    </rPh>
    <phoneticPr fontId="1"/>
  </si>
  <si>
    <t>1977年度</t>
    <rPh sb="4" eb="6">
      <t>ネンド</t>
    </rPh>
    <phoneticPr fontId="1"/>
  </si>
  <si>
    <t>1978年度</t>
    <rPh sb="4" eb="6">
      <t>ネンド</t>
    </rPh>
    <phoneticPr fontId="1"/>
  </si>
  <si>
    <t>1979年度</t>
    <rPh sb="4" eb="6">
      <t>ネンド</t>
    </rPh>
    <phoneticPr fontId="1"/>
  </si>
  <si>
    <t>1980年度</t>
    <rPh sb="4" eb="6">
      <t>ネンド</t>
    </rPh>
    <phoneticPr fontId="1"/>
  </si>
  <si>
    <t>1981年度</t>
    <rPh sb="4" eb="6">
      <t>ネンド</t>
    </rPh>
    <phoneticPr fontId="1"/>
  </si>
  <si>
    <t>1982年度</t>
    <rPh sb="4" eb="6">
      <t>ネンド</t>
    </rPh>
    <phoneticPr fontId="1"/>
  </si>
  <si>
    <t>1983年度</t>
    <rPh sb="4" eb="6">
      <t>ネンド</t>
    </rPh>
    <phoneticPr fontId="1"/>
  </si>
  <si>
    <t>1984年度</t>
    <rPh sb="4" eb="6">
      <t>ネンド</t>
    </rPh>
    <phoneticPr fontId="1"/>
  </si>
  <si>
    <t>1985年度</t>
    <rPh sb="4" eb="6">
      <t>ネンド</t>
    </rPh>
    <phoneticPr fontId="1"/>
  </si>
  <si>
    <t>1986年度</t>
    <rPh sb="4" eb="6">
      <t>ネンド</t>
    </rPh>
    <phoneticPr fontId="1"/>
  </si>
  <si>
    <t>1987年度</t>
    <rPh sb="4" eb="6">
      <t>ネンド</t>
    </rPh>
    <phoneticPr fontId="1"/>
  </si>
  <si>
    <t>1988年度</t>
    <rPh sb="4" eb="6">
      <t>ネンド</t>
    </rPh>
    <phoneticPr fontId="1"/>
  </si>
  <si>
    <t>1989年度</t>
    <rPh sb="4" eb="6">
      <t>ネンド</t>
    </rPh>
    <phoneticPr fontId="1"/>
  </si>
  <si>
    <t>1990年度</t>
    <rPh sb="4" eb="6">
      <t>ネンド</t>
    </rPh>
    <phoneticPr fontId="1"/>
  </si>
  <si>
    <t>1991年度</t>
    <rPh sb="4" eb="6">
      <t>ネンド</t>
    </rPh>
    <phoneticPr fontId="1"/>
  </si>
  <si>
    <t>1992年度</t>
    <rPh sb="4" eb="6">
      <t>ネンド</t>
    </rPh>
    <phoneticPr fontId="1"/>
  </si>
  <si>
    <t>1993年度</t>
    <rPh sb="4" eb="6">
      <t>ネンド</t>
    </rPh>
    <phoneticPr fontId="1"/>
  </si>
  <si>
    <t>1994年度</t>
    <rPh sb="4" eb="6">
      <t>ネンド</t>
    </rPh>
    <phoneticPr fontId="1"/>
  </si>
  <si>
    <t>1995年度</t>
    <rPh sb="4" eb="6">
      <t>ネンド</t>
    </rPh>
    <phoneticPr fontId="1"/>
  </si>
  <si>
    <t>1996年度</t>
    <rPh sb="4" eb="6">
      <t>ネンド</t>
    </rPh>
    <phoneticPr fontId="1"/>
  </si>
  <si>
    <t>1997年度</t>
    <rPh sb="4" eb="6">
      <t>ネンド</t>
    </rPh>
    <phoneticPr fontId="1"/>
  </si>
  <si>
    <t>1998年度</t>
    <rPh sb="4" eb="6">
      <t>ネンド</t>
    </rPh>
    <phoneticPr fontId="1"/>
  </si>
  <si>
    <t>1999年度</t>
    <rPh sb="4" eb="6">
      <t>ネンド</t>
    </rPh>
    <phoneticPr fontId="1"/>
  </si>
  <si>
    <t>2000年度</t>
    <rPh sb="4" eb="6">
      <t>ネンド</t>
    </rPh>
    <phoneticPr fontId="1"/>
  </si>
  <si>
    <t>2001年度</t>
    <rPh sb="4" eb="6">
      <t>ネンド</t>
    </rPh>
    <phoneticPr fontId="1"/>
  </si>
  <si>
    <t>2002年度</t>
    <rPh sb="4" eb="6">
      <t>ネンド</t>
    </rPh>
    <phoneticPr fontId="1"/>
  </si>
  <si>
    <t>2003年度</t>
    <rPh sb="4" eb="6">
      <t>ネンド</t>
    </rPh>
    <phoneticPr fontId="1"/>
  </si>
  <si>
    <t>2004年度</t>
    <rPh sb="4" eb="6">
      <t>ネンド</t>
    </rPh>
    <phoneticPr fontId="1"/>
  </si>
  <si>
    <t>2005年度</t>
    <rPh sb="4" eb="6">
      <t>ネンド</t>
    </rPh>
    <phoneticPr fontId="1"/>
  </si>
  <si>
    <t>2006年度</t>
    <rPh sb="4" eb="6">
      <t>ネンド</t>
    </rPh>
    <phoneticPr fontId="1"/>
  </si>
  <si>
    <t>2007年度</t>
    <rPh sb="4" eb="6">
      <t>ネンド</t>
    </rPh>
    <phoneticPr fontId="1"/>
  </si>
  <si>
    <t>2008年度</t>
    <rPh sb="4" eb="6">
      <t>ネンド</t>
    </rPh>
    <phoneticPr fontId="1"/>
  </si>
  <si>
    <t>2009年度</t>
    <rPh sb="4" eb="6">
      <t>ネンド</t>
    </rPh>
    <phoneticPr fontId="1"/>
  </si>
  <si>
    <t>2010年度</t>
    <rPh sb="4" eb="6">
      <t>ネンド</t>
    </rPh>
    <phoneticPr fontId="1"/>
  </si>
  <si>
    <t>2011年度</t>
    <rPh sb="4" eb="6">
      <t>ネンド</t>
    </rPh>
    <phoneticPr fontId="1"/>
  </si>
  <si>
    <t>2012年度</t>
    <rPh sb="4" eb="6">
      <t>ネンド</t>
    </rPh>
    <phoneticPr fontId="1"/>
  </si>
  <si>
    <t>2013年度</t>
    <rPh sb="4" eb="6">
      <t>ネンド</t>
    </rPh>
    <phoneticPr fontId="1"/>
  </si>
  <si>
    <t>2014年度</t>
    <rPh sb="4" eb="6">
      <t>ネンド</t>
    </rPh>
    <phoneticPr fontId="1"/>
  </si>
  <si>
    <t>2015年度</t>
    <rPh sb="4" eb="6">
      <t>ネンド</t>
    </rPh>
    <phoneticPr fontId="1"/>
  </si>
  <si>
    <t>2016年度</t>
    <rPh sb="4" eb="6">
      <t>ネンド</t>
    </rPh>
    <phoneticPr fontId="1"/>
  </si>
  <si>
    <t>保護率‰</t>
    <phoneticPr fontId="1"/>
  </si>
  <si>
    <t>年度合計</t>
  </si>
  <si>
    <t>１か月平均</t>
  </si>
  <si>
    <t>（人口千対）</t>
  </si>
  <si>
    <t>（注）</t>
    <rPh sb="1" eb="2">
      <t>チュウ</t>
    </rPh>
    <phoneticPr fontId="9"/>
  </si>
  <si>
    <t>保護率の算出は、1か月平均の被保護実人員を総務省統計局発表による「各年10月1日現在の推計人口 （昭和30,35,40,45,50,55,60,平成2,7,12,17,22,27年度は国勢調査人口）」で除したものである。</t>
    <phoneticPr fontId="10"/>
  </si>
  <si>
    <t>昭和29年度以前は、生活保護の動向編集委員会編集「生活保護の動向」平成20年版</t>
  </si>
  <si>
    <t>資料：</t>
    <phoneticPr fontId="9"/>
  </si>
  <si>
    <t>総人口は、総務省統計局「我が国の推計人口　大正9年～平成12年」「各年10月1日現在人口」</t>
    <rPh sb="0" eb="3">
      <t>ソウジンコウ</t>
    </rPh>
    <rPh sb="5" eb="8">
      <t>ソウムショウ</t>
    </rPh>
    <rPh sb="8" eb="11">
      <t>トウケイキョク</t>
    </rPh>
    <rPh sb="12" eb="13">
      <t>ワ</t>
    </rPh>
    <rPh sb="14" eb="15">
      <t>クニ</t>
    </rPh>
    <rPh sb="16" eb="18">
      <t>スイケイ</t>
    </rPh>
    <rPh sb="18" eb="20">
      <t>ジンコウ</t>
    </rPh>
    <rPh sb="21" eb="23">
      <t>タイショウ</t>
    </rPh>
    <rPh sb="24" eb="25">
      <t>ネン</t>
    </rPh>
    <rPh sb="26" eb="28">
      <t>ヘイセイ</t>
    </rPh>
    <rPh sb="30" eb="31">
      <t>ネン</t>
    </rPh>
    <rPh sb="33" eb="35">
      <t>カクネン</t>
    </rPh>
    <rPh sb="37" eb="38">
      <t>ガツ</t>
    </rPh>
    <rPh sb="39" eb="40">
      <t>ヒ</t>
    </rPh>
    <rPh sb="40" eb="42">
      <t>ゲンザイ</t>
    </rPh>
    <rPh sb="42" eb="44">
      <t>ジンコウ</t>
    </rPh>
    <phoneticPr fontId="10"/>
  </si>
  <si>
    <t>総人口以外は、厚生労働省社会・援護局保護課「被保護者調査」月次調査</t>
    <rPh sb="0" eb="1">
      <t>ソウ</t>
    </rPh>
    <rPh sb="1" eb="3">
      <t>ジンコウ</t>
    </rPh>
    <rPh sb="3" eb="5">
      <t>イガイ</t>
    </rPh>
    <rPh sb="29" eb="31">
      <t>ツキジ</t>
    </rPh>
    <rPh sb="31" eb="33">
      <t>チョウサ</t>
    </rPh>
    <phoneticPr fontId="10"/>
  </si>
  <si>
    <t>【平成2８年度出所】</t>
    <rPh sb="1" eb="3">
      <t>ヘイセイ</t>
    </rPh>
    <rPh sb="5" eb="7">
      <t>ネンド</t>
    </rPh>
    <rPh sb="7" eb="9">
      <t>シュッショ</t>
    </rPh>
    <phoneticPr fontId="10"/>
  </si>
  <si>
    <t>「平成2８年度　被保護者調査」月次調査／年次推移統計表</t>
    <rPh sb="1" eb="3">
      <t>ヘイセイ</t>
    </rPh>
    <rPh sb="5" eb="7">
      <t>ネンド</t>
    </rPh>
    <rPh sb="8" eb="12">
      <t>ヒホゴシャ</t>
    </rPh>
    <rPh sb="12" eb="14">
      <t>チョウサ</t>
    </rPh>
    <rPh sb="15" eb="16">
      <t>ツキ</t>
    </rPh>
    <rPh sb="16" eb="17">
      <t>ジ</t>
    </rPh>
    <rPh sb="17" eb="19">
      <t>チョウサ</t>
    </rPh>
    <rPh sb="20" eb="22">
      <t>ネンジ</t>
    </rPh>
    <rPh sb="22" eb="24">
      <t>スイイ</t>
    </rPh>
    <rPh sb="24" eb="27">
      <t>トウケイヒョウ</t>
    </rPh>
    <phoneticPr fontId="9"/>
  </si>
  <si>
    <t>　　第5表　被保護実人員及び保護率（人口千対）</t>
    <rPh sb="2" eb="3">
      <t>ダイ</t>
    </rPh>
    <rPh sb="4" eb="5">
      <t>ヒョウ</t>
    </rPh>
    <rPh sb="6" eb="7">
      <t>ヒ</t>
    </rPh>
    <rPh sb="7" eb="9">
      <t>ホゴ</t>
    </rPh>
    <rPh sb="9" eb="10">
      <t>ジツ</t>
    </rPh>
    <rPh sb="10" eb="12">
      <t>ジンイン</t>
    </rPh>
    <rPh sb="12" eb="13">
      <t>オヨ</t>
    </rPh>
    <rPh sb="14" eb="16">
      <t>ホゴ</t>
    </rPh>
    <rPh sb="16" eb="17">
      <t>リツ</t>
    </rPh>
    <rPh sb="18" eb="20">
      <t>ジンコウ</t>
    </rPh>
    <rPh sb="20" eb="22">
      <t>センツイ</t>
    </rPh>
    <phoneticPr fontId="9"/>
  </si>
  <si>
    <t>被保護実人員・保護率の年次推移　</t>
    <phoneticPr fontId="10"/>
  </si>
  <si>
    <t>総人口（千人）</t>
    <rPh sb="4" eb="6">
      <t>センニン</t>
    </rPh>
    <phoneticPr fontId="1"/>
  </si>
  <si>
    <t>被保護実人員（人）</t>
    <rPh sb="3" eb="4">
      <t>ジツ</t>
    </rPh>
    <rPh sb="7" eb="8">
      <t>ニン</t>
    </rPh>
    <phoneticPr fontId="10"/>
  </si>
  <si>
    <t>保護費総額（千円）</t>
    <rPh sb="6" eb="8">
      <t>センエン</t>
    </rPh>
    <phoneticPr fontId="1"/>
  </si>
  <si>
    <t>扶助別保護費の年次推移</t>
    <phoneticPr fontId="10"/>
  </si>
  <si>
    <t>生活扶助費
（千円）</t>
    <rPh sb="7" eb="9">
      <t>センエン</t>
    </rPh>
    <phoneticPr fontId="1"/>
  </si>
  <si>
    <t>図27　生活保護　被保護世帯数・保護率（左軸：世帯数、単位：世帯／右軸：保護率、単位：‰）</t>
    <rPh sb="0" eb="1">
      <t>ズ</t>
    </rPh>
    <rPh sb="4" eb="6">
      <t>セイカツ</t>
    </rPh>
    <rPh sb="6" eb="8">
      <t>ホゴ</t>
    </rPh>
    <rPh sb="9" eb="10">
      <t>ヒ</t>
    </rPh>
    <rPh sb="10" eb="12">
      <t>ホゴ</t>
    </rPh>
    <rPh sb="12" eb="14">
      <t>セタイ</t>
    </rPh>
    <rPh sb="14" eb="15">
      <t>スウ</t>
    </rPh>
    <rPh sb="16" eb="18">
      <t>ホゴ</t>
    </rPh>
    <rPh sb="18" eb="19">
      <t>リツ</t>
    </rPh>
    <rPh sb="20" eb="21">
      <t>ヒダリ</t>
    </rPh>
    <rPh sb="21" eb="22">
      <t>ジク</t>
    </rPh>
    <rPh sb="23" eb="25">
      <t>セタイ</t>
    </rPh>
    <rPh sb="25" eb="26">
      <t>スウ</t>
    </rPh>
    <rPh sb="27" eb="29">
      <t>タンイ</t>
    </rPh>
    <rPh sb="30" eb="32">
      <t>セタイ</t>
    </rPh>
    <rPh sb="33" eb="34">
      <t>ミギ</t>
    </rPh>
    <rPh sb="34" eb="35">
      <t>ジク</t>
    </rPh>
    <rPh sb="36" eb="38">
      <t>ホゴ</t>
    </rPh>
    <rPh sb="38" eb="39">
      <t>リツ</t>
    </rPh>
    <rPh sb="40" eb="42">
      <t>タンイ</t>
    </rPh>
    <phoneticPr fontId="1"/>
  </si>
  <si>
    <t>図表2-1-18　世帯構造別　相対的貧困率の推移</t>
    <phoneticPr fontId="10"/>
  </si>
  <si>
    <t>（単位　％）</t>
    <rPh sb="1" eb="3">
      <t>タンイ</t>
    </rPh>
    <phoneticPr fontId="10"/>
  </si>
  <si>
    <t>子どもがいる現役世帯</t>
    <rPh sb="0" eb="1">
      <t>コ</t>
    </rPh>
    <rPh sb="6" eb="8">
      <t>ゲンエキ</t>
    </rPh>
    <rPh sb="8" eb="10">
      <t>セタイ</t>
    </rPh>
    <phoneticPr fontId="10"/>
  </si>
  <si>
    <t>子どもがいる現役世帯のうち大人が一人の世帯（右軸）</t>
    <rPh sb="0" eb="1">
      <t>コ</t>
    </rPh>
    <rPh sb="6" eb="8">
      <t>ゲンエキ</t>
    </rPh>
    <rPh sb="8" eb="10">
      <t>セタイ</t>
    </rPh>
    <rPh sb="13" eb="15">
      <t>オトナ</t>
    </rPh>
    <rPh sb="16" eb="17">
      <t>イチ</t>
    </rPh>
    <rPh sb="17" eb="18">
      <t>ニン</t>
    </rPh>
    <rPh sb="19" eb="21">
      <t>セタイ</t>
    </rPh>
    <rPh sb="22" eb="23">
      <t>ミギ</t>
    </rPh>
    <rPh sb="23" eb="24">
      <t>ジク</t>
    </rPh>
    <phoneticPr fontId="10"/>
  </si>
  <si>
    <t>子どもがいる現役世帯のうち大人が二人以上の世帯</t>
    <rPh sb="0" eb="1">
      <t>コ</t>
    </rPh>
    <rPh sb="6" eb="8">
      <t>ゲンエキ</t>
    </rPh>
    <rPh sb="8" eb="10">
      <t>セタイ</t>
    </rPh>
    <rPh sb="13" eb="15">
      <t>オトナ</t>
    </rPh>
    <rPh sb="16" eb="17">
      <t>ニ</t>
    </rPh>
    <rPh sb="17" eb="18">
      <t>ニン</t>
    </rPh>
    <rPh sb="18" eb="20">
      <t>イジョウ</t>
    </rPh>
    <rPh sb="21" eb="23">
      <t>セタイ</t>
    </rPh>
    <phoneticPr fontId="10"/>
  </si>
  <si>
    <t>子どもの貧困率</t>
    <rPh sb="0" eb="1">
      <t>コ</t>
    </rPh>
    <rPh sb="4" eb="7">
      <t>ヒンコンリツ</t>
    </rPh>
    <phoneticPr fontId="10"/>
  </si>
  <si>
    <t>相対的貧困率</t>
    <rPh sb="0" eb="2">
      <t>ソウタイ</t>
    </rPh>
    <rPh sb="2" eb="3">
      <t>テキ</t>
    </rPh>
    <rPh sb="3" eb="6">
      <t>ヒンコンリツ</t>
    </rPh>
    <phoneticPr fontId="10"/>
  </si>
  <si>
    <t>1985年</t>
    <rPh sb="4" eb="5">
      <t>ネン</t>
    </rPh>
    <phoneticPr fontId="10"/>
  </si>
  <si>
    <t>1988年</t>
    <rPh sb="4" eb="5">
      <t>ネン</t>
    </rPh>
    <phoneticPr fontId="10"/>
  </si>
  <si>
    <t>1991年</t>
    <rPh sb="4" eb="5">
      <t>ネン</t>
    </rPh>
    <phoneticPr fontId="10"/>
  </si>
  <si>
    <t>1994年</t>
    <rPh sb="4" eb="5">
      <t>ネン</t>
    </rPh>
    <phoneticPr fontId="10"/>
  </si>
  <si>
    <t>1997年</t>
    <rPh sb="4" eb="5">
      <t>ネン</t>
    </rPh>
    <phoneticPr fontId="10"/>
  </si>
  <si>
    <t>2000年</t>
    <rPh sb="4" eb="5">
      <t>ネン</t>
    </rPh>
    <phoneticPr fontId="10"/>
  </si>
  <si>
    <t>2003年</t>
    <rPh sb="4" eb="5">
      <t>ネン</t>
    </rPh>
    <phoneticPr fontId="10"/>
  </si>
  <si>
    <t>2006年</t>
    <rPh sb="4" eb="5">
      <t>ネン</t>
    </rPh>
    <phoneticPr fontId="10"/>
  </si>
  <si>
    <t>2009年</t>
    <rPh sb="4" eb="5">
      <t>ネン</t>
    </rPh>
    <phoneticPr fontId="10"/>
  </si>
  <si>
    <t>2012年</t>
    <rPh sb="4" eb="5">
      <t>ネン</t>
    </rPh>
    <phoneticPr fontId="10"/>
  </si>
  <si>
    <t>2015年</t>
    <rPh sb="4" eb="5">
      <t>ネン</t>
    </rPh>
    <phoneticPr fontId="10"/>
  </si>
  <si>
    <t>資料：厚生労働省政策統括官付世帯統計室　「国民生活基礎調査」</t>
    <phoneticPr fontId="10"/>
  </si>
  <si>
    <t>（注）：１．1994年の数値は、兵庫県を除いたものである。</t>
    <phoneticPr fontId="10"/>
  </si>
  <si>
    <t>　　　　２．2015年の数値は、熊本県を除いたものである。</t>
    <phoneticPr fontId="10"/>
  </si>
  <si>
    <t>　　　　３．貧困率は、OECDの作成基準に基づいて算出している。</t>
    <phoneticPr fontId="10"/>
  </si>
  <si>
    <t>　　　　４．大人とは18歳以上の者、子どもとは17歳以下の者をいい、現役世帯とは世帯主が18歳以上65歳未満の世帯をいう。</t>
    <phoneticPr fontId="10"/>
  </si>
  <si>
    <t>　　　　５．等価可処分所得金額不詳の世帯員は除く。</t>
    <phoneticPr fontId="10"/>
  </si>
  <si>
    <t>　　　　</t>
    <phoneticPr fontId="10"/>
  </si>
  <si>
    <t>図28　相対的貧困率</t>
    <rPh sb="0" eb="1">
      <t>ズ</t>
    </rPh>
    <rPh sb="4" eb="7">
      <t>ソウタイテキ</t>
    </rPh>
    <rPh sb="7" eb="9">
      <t>ヒンコン</t>
    </rPh>
    <rPh sb="9" eb="10">
      <t>リツ</t>
    </rPh>
    <phoneticPr fontId="1"/>
  </si>
  <si>
    <t>https://www.mhlw.go.jp/wp/hakusyo/kousei/17/backdata/01-02-01-18.html</t>
  </si>
  <si>
    <t>図29　消費者金融　総貸付残高（左軸：各業態、右軸：合計、単位：億円）</t>
    <rPh sb="0" eb="1">
      <t>ズ</t>
    </rPh>
    <rPh sb="4" eb="7">
      <t>ショウヒシャ</t>
    </rPh>
    <rPh sb="7" eb="9">
      <t>キンユウ</t>
    </rPh>
    <rPh sb="10" eb="11">
      <t>ソウ</t>
    </rPh>
    <rPh sb="11" eb="13">
      <t>カシツケ</t>
    </rPh>
    <rPh sb="13" eb="15">
      <t>ザンダカ</t>
    </rPh>
    <rPh sb="16" eb="17">
      <t>ヒダリ</t>
    </rPh>
    <rPh sb="17" eb="18">
      <t>ジク</t>
    </rPh>
    <rPh sb="19" eb="22">
      <t>カクギョウタイ</t>
    </rPh>
    <rPh sb="23" eb="24">
      <t>ミギ</t>
    </rPh>
    <rPh sb="24" eb="25">
      <t>ジク</t>
    </rPh>
    <rPh sb="26" eb="28">
      <t>ゴウケイ</t>
    </rPh>
    <rPh sb="29" eb="31">
      <t>タンイ</t>
    </rPh>
    <rPh sb="32" eb="34">
      <t>オクエン</t>
    </rPh>
    <phoneticPr fontId="1"/>
  </si>
  <si>
    <t>債務関係</t>
    <rPh sb="0" eb="2">
      <t>サイム</t>
    </rPh>
    <rPh sb="2" eb="4">
      <t>カンケイ</t>
    </rPh>
    <phoneticPr fontId="1"/>
  </si>
  <si>
    <t>生活苦</t>
    <rPh sb="0" eb="2">
      <t>セイカツ</t>
    </rPh>
    <rPh sb="2" eb="3">
      <t>ク</t>
    </rPh>
    <phoneticPr fontId="1"/>
  </si>
  <si>
    <t>その他</t>
    <rPh sb="2" eb="3">
      <t>タ</t>
    </rPh>
    <phoneticPr fontId="1"/>
  </si>
  <si>
    <t>図30　破産・再生等　地裁新受件数（単位：件）</t>
    <rPh sb="0" eb="1">
      <t>ズ</t>
    </rPh>
    <rPh sb="4" eb="6">
      <t>ハサン</t>
    </rPh>
    <rPh sb="7" eb="9">
      <t>サイセイ</t>
    </rPh>
    <rPh sb="9" eb="10">
      <t>トウ</t>
    </rPh>
    <rPh sb="11" eb="13">
      <t>チサイ</t>
    </rPh>
    <rPh sb="13" eb="14">
      <t>シン</t>
    </rPh>
    <rPh sb="14" eb="15">
      <t>ウ</t>
    </rPh>
    <rPh sb="15" eb="17">
      <t>ケンスウ</t>
    </rPh>
    <rPh sb="18" eb="20">
      <t>タンイ</t>
    </rPh>
    <rPh sb="21" eb="22">
      <t>ケン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</si>
</sst>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 * #,##0_ ;_ * \-#,##0_ ;_ * &quot;-&quot;_ ;_ @_ "/>
    <numFmt numFmtId="176" formatCode="0.0%"/>
    <numFmt numFmtId="177" formatCode="#,##0_ "/>
    <numFmt numFmtId="178" formatCode="0.0_ "/>
    <numFmt numFmtId="179" formatCode="#,##0_);[Red]\(#,##0\)"/>
    <numFmt numFmtId="180" formatCode="0.0_);[Red]\(0.0\)"/>
    <numFmt numFmtId="181" formatCode="#,##0.0_);[Red]\(#,##0.0\)"/>
    <numFmt numFmtId="182" formatCode="#,##0;&quot;△ &quot;#,##0"/>
    <numFmt numFmtId="183" formatCode="#,##0.0_ "/>
    <numFmt numFmtId="184" formatCode="#,##0.00_ "/>
    <numFmt numFmtId="185" formatCode="0.00_);[Red]\(0.00\)"/>
    <numFmt numFmtId="186" formatCode="#,##0.0;&quot;△ &quot;#,##0.0"/>
    <numFmt numFmtId="187" formatCode="0.0;&quot;△ &quot;0.0"/>
    <numFmt numFmtId="188" formatCode="0_);[Red]\(0\)"/>
    <numFmt numFmtId="189" formatCode="0.000_);[Red]\(0.000\)"/>
    <numFmt numFmtId="190" formatCode="_(* #,##0_);_(* \(#,##0\);_(* &quot;-&quot;_);_(@_)"/>
    <numFmt numFmtId="191" formatCode="_ * #,##0.0_ ;_ * \-#,##0.0_ ;_ * &quot;-&quot;_ ;_ @_ "/>
  </numFmts>
  <fonts count="1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name val="Yu Gothic"/>
      <family val="2"/>
      <scheme val="minor"/>
    </font>
    <font>
      <sz val="11"/>
      <name val="Yu Gothic"/>
      <family val="3"/>
      <charset val="128"/>
      <scheme val="minor"/>
    </font>
    <font>
      <b/>
      <sz val="11"/>
      <color rgb="FFFF0000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9"/>
      <color theme="1"/>
      <name val="Yu Gothic"/>
      <family val="3"/>
      <charset val="128"/>
      <scheme val="minor"/>
    </font>
    <font>
      <b/>
      <sz val="11"/>
      <name val="ＭＳ Ｐゴシック"/>
      <family val="3"/>
      <charset val="128"/>
    </font>
    <font>
      <sz val="14"/>
      <name val="Terminal"/>
      <family val="3"/>
      <charset val="255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Yu Gothic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99">
    <xf numFmtId="0" fontId="0" fillId="0" borderId="0" xfId="0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0" fontId="0" fillId="0" borderId="0" xfId="0" applyFill="1"/>
    <xf numFmtId="179" fontId="0" fillId="0" borderId="0" xfId="0" applyNumberFormat="1"/>
    <xf numFmtId="178" fontId="0" fillId="0" borderId="1" xfId="0" applyNumberFormat="1" applyBorder="1"/>
    <xf numFmtId="178" fontId="0" fillId="0" borderId="2" xfId="0" applyNumberFormat="1" applyBorder="1"/>
    <xf numFmtId="178" fontId="0" fillId="0" borderId="3" xfId="0" applyNumberFormat="1" applyBorder="1"/>
    <xf numFmtId="178" fontId="0" fillId="0" borderId="0" xfId="0" applyNumberFormat="1" applyBorder="1"/>
    <xf numFmtId="178" fontId="0" fillId="0" borderId="4" xfId="0" applyNumberFormat="1" applyBorder="1"/>
    <xf numFmtId="178" fontId="0" fillId="0" borderId="5" xfId="0" applyNumberFormat="1" applyBorder="1"/>
    <xf numFmtId="178" fontId="0" fillId="0" borderId="6" xfId="0" applyNumberFormat="1" applyBorder="1"/>
    <xf numFmtId="178" fontId="0" fillId="0" borderId="7" xfId="0" applyNumberFormat="1" applyBorder="1"/>
    <xf numFmtId="180" fontId="0" fillId="0" borderId="0" xfId="0" applyNumberFormat="1"/>
    <xf numFmtId="0" fontId="0" fillId="0" borderId="8" xfId="0" applyBorder="1"/>
    <xf numFmtId="179" fontId="0" fillId="0" borderId="8" xfId="0" applyNumberFormat="1" applyBorder="1"/>
    <xf numFmtId="176" fontId="0" fillId="0" borderId="8" xfId="0" applyNumberFormat="1" applyBorder="1"/>
    <xf numFmtId="180" fontId="0" fillId="0" borderId="8" xfId="0" applyNumberFormat="1" applyBorder="1"/>
    <xf numFmtId="179" fontId="0" fillId="0" borderId="8" xfId="0" applyNumberFormat="1" applyFill="1" applyBorder="1"/>
    <xf numFmtId="0" fontId="0" fillId="0" borderId="8" xfId="0" applyFill="1" applyBorder="1"/>
    <xf numFmtId="176" fontId="0" fillId="0" borderId="8" xfId="0" applyNumberFormat="1" applyFill="1" applyBorder="1"/>
    <xf numFmtId="180" fontId="0" fillId="0" borderId="8" xfId="0" applyNumberFormat="1" applyFill="1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78" fontId="0" fillId="0" borderId="0" xfId="0" applyNumberFormat="1" applyAlignment="1">
      <alignment vertical="top"/>
    </xf>
    <xf numFmtId="178" fontId="0" fillId="0" borderId="0" xfId="0" applyNumberFormat="1" applyAlignment="1">
      <alignment vertical="top" wrapText="1"/>
    </xf>
    <xf numFmtId="177" fontId="0" fillId="0" borderId="0" xfId="0" applyNumberFormat="1" applyAlignment="1">
      <alignment vertical="top"/>
    </xf>
    <xf numFmtId="179" fontId="0" fillId="0" borderId="0" xfId="0" applyNumberFormat="1" applyAlignment="1">
      <alignment vertical="top" wrapText="1"/>
    </xf>
    <xf numFmtId="180" fontId="0" fillId="0" borderId="0" xfId="0" applyNumberFormat="1" applyAlignment="1">
      <alignment vertical="top" wrapText="1"/>
    </xf>
    <xf numFmtId="180" fontId="0" fillId="0" borderId="0" xfId="0" applyNumberFormat="1" applyFill="1"/>
    <xf numFmtId="179" fontId="0" fillId="0" borderId="8" xfId="0" applyNumberFormat="1" applyBorder="1" applyAlignment="1"/>
    <xf numFmtId="179" fontId="3" fillId="0" borderId="0" xfId="0" applyNumberFormat="1" applyFont="1"/>
    <xf numFmtId="179" fontId="4" fillId="0" borderId="8" xfId="0" applyNumberFormat="1" applyFont="1" applyBorder="1"/>
    <xf numFmtId="179" fontId="4" fillId="0" borderId="8" xfId="0" applyNumberFormat="1" applyFont="1" applyBorder="1" applyAlignment="1"/>
    <xf numFmtId="179" fontId="4" fillId="0" borderId="8" xfId="0" applyNumberFormat="1" applyFont="1" applyFill="1" applyBorder="1"/>
    <xf numFmtId="179" fontId="4" fillId="0" borderId="0" xfId="0" applyNumberFormat="1" applyFont="1"/>
    <xf numFmtId="0" fontId="0" fillId="0" borderId="8" xfId="0" applyBorder="1" applyAlignment="1">
      <alignment vertical="top" wrapText="1"/>
    </xf>
    <xf numFmtId="0" fontId="0" fillId="2" borderId="8" xfId="0" applyFill="1" applyBorder="1"/>
    <xf numFmtId="179" fontId="0" fillId="0" borderId="8" xfId="0" applyNumberFormat="1" applyBorder="1" applyAlignment="1">
      <alignment vertical="top" wrapText="1"/>
    </xf>
    <xf numFmtId="179" fontId="0" fillId="0" borderId="9" xfId="0" applyNumberFormat="1" applyBorder="1" applyAlignment="1">
      <alignment vertical="top" wrapText="1"/>
    </xf>
    <xf numFmtId="178" fontId="5" fillId="0" borderId="0" xfId="0" applyNumberFormat="1" applyFont="1"/>
    <xf numFmtId="178" fontId="0" fillId="0" borderId="11" xfId="0" applyNumberFormat="1" applyBorder="1"/>
    <xf numFmtId="178" fontId="0" fillId="0" borderId="12" xfId="0" applyNumberFormat="1" applyBorder="1"/>
    <xf numFmtId="178" fontId="5" fillId="0" borderId="12" xfId="0" applyNumberFormat="1" applyFont="1" applyBorder="1"/>
    <xf numFmtId="178" fontId="0" fillId="0" borderId="13" xfId="0" applyNumberFormat="1" applyBorder="1"/>
    <xf numFmtId="180" fontId="0" fillId="0" borderId="11" xfId="0" applyNumberFormat="1" applyBorder="1"/>
    <xf numFmtId="180" fontId="0" fillId="0" borderId="12" xfId="0" applyNumberFormat="1" applyBorder="1"/>
    <xf numFmtId="180" fontId="0" fillId="0" borderId="13" xfId="0" applyNumberFormat="1" applyBorder="1"/>
    <xf numFmtId="180" fontId="5" fillId="0" borderId="12" xfId="0" applyNumberFormat="1" applyFont="1" applyBorder="1"/>
    <xf numFmtId="180" fontId="0" fillId="0" borderId="3" xfId="0" applyNumberFormat="1" applyBorder="1"/>
    <xf numFmtId="180" fontId="0" fillId="0" borderId="7" xfId="0" applyNumberFormat="1" applyBorder="1"/>
    <xf numFmtId="180" fontId="0" fillId="0" borderId="0" xfId="0" applyNumberFormat="1" applyBorder="1"/>
    <xf numFmtId="180" fontId="5" fillId="0" borderId="0" xfId="0" applyNumberFormat="1" applyFont="1" applyBorder="1"/>
    <xf numFmtId="180" fontId="5" fillId="0" borderId="11" xfId="0" applyNumberFormat="1" applyFont="1" applyFill="1" applyBorder="1"/>
    <xf numFmtId="178" fontId="5" fillId="0" borderId="3" xfId="0" applyNumberFormat="1" applyFont="1" applyBorder="1"/>
    <xf numFmtId="178" fontId="5" fillId="0" borderId="11" xfId="0" applyNumberFormat="1" applyFont="1" applyBorder="1"/>
    <xf numFmtId="178" fontId="5" fillId="0" borderId="0" xfId="0" applyNumberFormat="1" applyFont="1" applyBorder="1"/>
    <xf numFmtId="178" fontId="5" fillId="0" borderId="5" xfId="0" applyNumberFormat="1" applyFont="1" applyBorder="1"/>
    <xf numFmtId="178" fontId="5" fillId="0" borderId="4" xfId="0" applyNumberFormat="1" applyFont="1" applyBorder="1"/>
    <xf numFmtId="181" fontId="0" fillId="0" borderId="0" xfId="0" applyNumberFormat="1" applyBorder="1"/>
    <xf numFmtId="177" fontId="0" fillId="0" borderId="8" xfId="0" applyNumberFormat="1" applyBorder="1"/>
    <xf numFmtId="178" fontId="0" fillId="0" borderId="8" xfId="0" applyNumberFormat="1" applyBorder="1"/>
    <xf numFmtId="177" fontId="0" fillId="0" borderId="8" xfId="0" applyNumberFormat="1" applyBorder="1" applyAlignment="1">
      <alignment vertical="top" wrapText="1"/>
    </xf>
    <xf numFmtId="178" fontId="0" fillId="0" borderId="8" xfId="0" applyNumberFormat="1" applyBorder="1" applyAlignment="1">
      <alignment vertical="top" wrapText="1"/>
    </xf>
    <xf numFmtId="181" fontId="5" fillId="0" borderId="0" xfId="0" applyNumberFormat="1" applyFont="1" applyBorder="1"/>
    <xf numFmtId="0" fontId="0" fillId="0" borderId="0" xfId="0" applyBorder="1"/>
    <xf numFmtId="180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180" fontId="0" fillId="0" borderId="5" xfId="0" applyNumberFormat="1" applyBorder="1"/>
    <xf numFmtId="180" fontId="5" fillId="0" borderId="12" xfId="0" applyNumberFormat="1" applyFont="1" applyFill="1" applyBorder="1"/>
    <xf numFmtId="180" fontId="5" fillId="0" borderId="4" xfId="0" applyNumberFormat="1" applyFont="1" applyFill="1" applyBorder="1"/>
    <xf numFmtId="180" fontId="5" fillId="0" borderId="11" xfId="0" applyNumberFormat="1" applyFont="1" applyBorder="1"/>
    <xf numFmtId="180" fontId="0" fillId="0" borderId="12" xfId="0" applyNumberFormat="1" applyFill="1" applyBorder="1"/>
    <xf numFmtId="180" fontId="0" fillId="0" borderId="0" xfId="0" applyNumberFormat="1" applyFill="1" applyBorder="1"/>
    <xf numFmtId="180" fontId="0" fillId="0" borderId="11" xfId="0" applyNumberFormat="1" applyFill="1" applyBorder="1"/>
    <xf numFmtId="180" fontId="0" fillId="0" borderId="13" xfId="0" applyNumberFormat="1" applyFill="1" applyBorder="1"/>
    <xf numFmtId="178" fontId="4" fillId="0" borderId="5" xfId="0" applyNumberFormat="1" applyFont="1" applyBorder="1"/>
    <xf numFmtId="180" fontId="0" fillId="0" borderId="8" xfId="0" applyNumberFormat="1" applyBorder="1" applyAlignment="1">
      <alignment vertical="top" wrapText="1"/>
    </xf>
    <xf numFmtId="178" fontId="5" fillId="0" borderId="8" xfId="0" applyNumberFormat="1" applyFont="1" applyBorder="1"/>
    <xf numFmtId="180" fontId="5" fillId="0" borderId="8" xfId="0" applyNumberFormat="1" applyFont="1" applyBorder="1"/>
    <xf numFmtId="180" fontId="0" fillId="0" borderId="1" xfId="0" applyNumberFormat="1" applyBorder="1"/>
    <xf numFmtId="180" fontId="5" fillId="0" borderId="3" xfId="0" applyNumberFormat="1" applyFont="1" applyBorder="1"/>
    <xf numFmtId="182" fontId="4" fillId="0" borderId="0" xfId="0" applyNumberFormat="1" applyFont="1"/>
    <xf numFmtId="0" fontId="4" fillId="0" borderId="0" xfId="0" applyFont="1"/>
    <xf numFmtId="176" fontId="4" fillId="0" borderId="0" xfId="0" applyNumberFormat="1" applyFont="1"/>
    <xf numFmtId="0" fontId="4" fillId="0" borderId="0" xfId="0" applyFont="1" applyFill="1"/>
    <xf numFmtId="182" fontId="4" fillId="0" borderId="0" xfId="0" applyNumberFormat="1" applyFont="1" applyFill="1"/>
    <xf numFmtId="0" fontId="4" fillId="0" borderId="14" xfId="0" applyFont="1" applyBorder="1"/>
    <xf numFmtId="182" fontId="4" fillId="0" borderId="14" xfId="0" applyNumberFormat="1" applyFont="1" applyBorder="1"/>
    <xf numFmtId="176" fontId="4" fillId="0" borderId="14" xfId="0" applyNumberFormat="1" applyFont="1" applyBorder="1"/>
    <xf numFmtId="182" fontId="4" fillId="0" borderId="0" xfId="0" applyNumberFormat="1" applyFont="1" applyBorder="1"/>
    <xf numFmtId="0" fontId="4" fillId="0" borderId="0" xfId="0" applyFont="1" applyBorder="1"/>
    <xf numFmtId="182" fontId="6" fillId="0" borderId="0" xfId="0" applyNumberFormat="1" applyFont="1"/>
    <xf numFmtId="183" fontId="0" fillId="0" borderId="0" xfId="0" applyNumberFormat="1"/>
    <xf numFmtId="183" fontId="5" fillId="0" borderId="0" xfId="0" applyNumberFormat="1" applyFont="1"/>
    <xf numFmtId="177" fontId="5" fillId="0" borderId="0" xfId="0" applyNumberFormat="1" applyFont="1"/>
    <xf numFmtId="177" fontId="3" fillId="0" borderId="0" xfId="0" applyNumberFormat="1" applyFont="1"/>
    <xf numFmtId="183" fontId="4" fillId="0" borderId="0" xfId="0" applyNumberFormat="1" applyFont="1"/>
    <xf numFmtId="180" fontId="4" fillId="0" borderId="0" xfId="0" applyNumberFormat="1" applyFont="1"/>
    <xf numFmtId="177" fontId="4" fillId="0" borderId="0" xfId="0" applyNumberFormat="1" applyFont="1"/>
    <xf numFmtId="184" fontId="0" fillId="0" borderId="0" xfId="0" applyNumberFormat="1"/>
    <xf numFmtId="185" fontId="0" fillId="0" borderId="0" xfId="0" applyNumberFormat="1"/>
    <xf numFmtId="180" fontId="0" fillId="0" borderId="9" xfId="0" applyNumberFormat="1" applyBorder="1"/>
    <xf numFmtId="180" fontId="0" fillId="0" borderId="15" xfId="0" applyNumberFormat="1" applyBorder="1"/>
    <xf numFmtId="180" fontId="0" fillId="0" borderId="16" xfId="0" applyNumberFormat="1" applyBorder="1"/>
    <xf numFmtId="180" fontId="0" fillId="0" borderId="17" xfId="0" applyNumberFormat="1" applyBorder="1"/>
    <xf numFmtId="180" fontId="0" fillId="0" borderId="18" xfId="0" applyNumberFormat="1" applyBorder="1"/>
    <xf numFmtId="180" fontId="0" fillId="0" borderId="19" xfId="0" applyNumberFormat="1" applyBorder="1"/>
    <xf numFmtId="180" fontId="0" fillId="0" borderId="17" xfId="0" applyNumberFormat="1" applyFill="1" applyBorder="1"/>
    <xf numFmtId="0" fontId="0" fillId="0" borderId="0" xfId="0" applyAlignment="1">
      <alignment vertical="center"/>
    </xf>
    <xf numFmtId="179" fontId="0" fillId="0" borderId="9" xfId="0" applyNumberFormat="1" applyBorder="1"/>
    <xf numFmtId="179" fontId="0" fillId="0" borderId="10" xfId="0" applyNumberFormat="1" applyBorder="1"/>
    <xf numFmtId="180" fontId="5" fillId="0" borderId="9" xfId="0" applyNumberFormat="1" applyFont="1" applyBorder="1"/>
    <xf numFmtId="0" fontId="0" fillId="0" borderId="8" xfId="0" applyBorder="1" applyAlignment="1">
      <alignment vertical="top"/>
    </xf>
    <xf numFmtId="177" fontId="0" fillId="0" borderId="8" xfId="0" applyNumberFormat="1" applyBorder="1" applyAlignment="1">
      <alignment vertical="top"/>
    </xf>
    <xf numFmtId="176" fontId="0" fillId="0" borderId="8" xfId="0" applyNumberFormat="1" applyBorder="1" applyAlignment="1">
      <alignment vertical="top"/>
    </xf>
    <xf numFmtId="178" fontId="0" fillId="0" borderId="8" xfId="0" applyNumberFormat="1" applyBorder="1" applyAlignment="1">
      <alignment vertical="top"/>
    </xf>
    <xf numFmtId="0" fontId="0" fillId="0" borderId="9" xfId="0" applyBorder="1" applyAlignment="1">
      <alignment vertical="top" wrapText="1"/>
    </xf>
    <xf numFmtId="177" fontId="0" fillId="0" borderId="8" xfId="0" applyNumberFormat="1" applyFill="1" applyBorder="1" applyAlignment="1">
      <alignment vertical="top"/>
    </xf>
    <xf numFmtId="178" fontId="0" fillId="0" borderId="8" xfId="0" applyNumberFormat="1" applyFill="1" applyBorder="1" applyAlignment="1">
      <alignment vertical="top"/>
    </xf>
    <xf numFmtId="178" fontId="0" fillId="0" borderId="0" xfId="0" applyNumberFormat="1" applyBorder="1" applyAlignment="1">
      <alignment vertical="top"/>
    </xf>
    <xf numFmtId="176" fontId="0" fillId="0" borderId="8" xfId="0" applyNumberFormat="1" applyBorder="1" applyAlignment="1">
      <alignment vertical="top" wrapText="1"/>
    </xf>
    <xf numFmtId="180" fontId="2" fillId="0" borderId="8" xfId="0" applyNumberFormat="1" applyFont="1" applyBorder="1" applyAlignment="1">
      <alignment vertical="top" wrapText="1"/>
    </xf>
    <xf numFmtId="0" fontId="0" fillId="0" borderId="0" xfId="0" applyAlignment="1">
      <alignment vertical="center" wrapText="1"/>
    </xf>
    <xf numFmtId="179" fontId="0" fillId="0" borderId="8" xfId="0" applyNumberFormat="1" applyBorder="1" applyAlignment="1">
      <alignment vertical="center" wrapText="1"/>
    </xf>
    <xf numFmtId="179" fontId="4" fillId="0" borderId="8" xfId="0" applyNumberFormat="1" applyFont="1" applyBorder="1" applyAlignment="1">
      <alignment vertical="center" wrapText="1"/>
    </xf>
    <xf numFmtId="176" fontId="0" fillId="0" borderId="8" xfId="0" applyNumberForma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180" fontId="6" fillId="0" borderId="8" xfId="0" applyNumberFormat="1" applyFont="1" applyBorder="1" applyAlignment="1">
      <alignment vertical="center" wrapText="1"/>
    </xf>
    <xf numFmtId="179" fontId="0" fillId="0" borderId="8" xfId="0" applyNumberFormat="1" applyBorder="1" applyAlignment="1">
      <alignment vertical="center"/>
    </xf>
    <xf numFmtId="179" fontId="3" fillId="0" borderId="8" xfId="0" applyNumberFormat="1" applyFont="1" applyBorder="1" applyAlignment="1">
      <alignment vertical="center"/>
    </xf>
    <xf numFmtId="179" fontId="4" fillId="0" borderId="8" xfId="0" applyNumberFormat="1" applyFont="1" applyBorder="1" applyAlignment="1">
      <alignment vertical="center"/>
    </xf>
    <xf numFmtId="176" fontId="0" fillId="0" borderId="8" xfId="0" applyNumberFormat="1" applyBorder="1" applyAlignment="1">
      <alignment vertical="center"/>
    </xf>
    <xf numFmtId="0" fontId="0" fillId="0" borderId="8" xfId="0" applyBorder="1" applyAlignment="1">
      <alignment vertical="center"/>
    </xf>
    <xf numFmtId="180" fontId="0" fillId="0" borderId="8" xfId="0" applyNumberFormat="1" applyBorder="1" applyAlignment="1">
      <alignment vertical="center" wrapText="1"/>
    </xf>
    <xf numFmtId="0" fontId="0" fillId="0" borderId="0" xfId="0" applyAlignment="1">
      <alignment vertical="center"/>
    </xf>
    <xf numFmtId="0" fontId="7" fillId="0" borderId="8" xfId="0" applyFont="1" applyBorder="1" applyAlignment="1">
      <alignment vertical="top" wrapText="1"/>
    </xf>
    <xf numFmtId="177" fontId="7" fillId="0" borderId="8" xfId="0" applyNumberFormat="1" applyFont="1" applyBorder="1" applyAlignment="1">
      <alignment vertical="top" wrapText="1"/>
    </xf>
    <xf numFmtId="178" fontId="7" fillId="0" borderId="8" xfId="0" applyNumberFormat="1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4" fillId="0" borderId="8" xfId="0" applyFont="1" applyBorder="1"/>
    <xf numFmtId="0" fontId="4" fillId="0" borderId="8" xfId="0" applyFont="1" applyFill="1" applyBorder="1"/>
    <xf numFmtId="182" fontId="4" fillId="0" borderId="8" xfId="0" applyNumberFormat="1" applyFont="1" applyBorder="1"/>
    <xf numFmtId="182" fontId="4" fillId="0" borderId="8" xfId="0" applyNumberFormat="1" applyFont="1" applyFill="1" applyBorder="1"/>
    <xf numFmtId="176" fontId="4" fillId="0" borderId="8" xfId="0" applyNumberFormat="1" applyFont="1" applyBorder="1"/>
    <xf numFmtId="182" fontId="0" fillId="0" borderId="0" xfId="0" applyNumberFormat="1"/>
    <xf numFmtId="182" fontId="0" fillId="0" borderId="8" xfId="0" applyNumberFormat="1" applyBorder="1"/>
    <xf numFmtId="182" fontId="0" fillId="2" borderId="8" xfId="0" applyNumberFormat="1" applyFill="1" applyBorder="1"/>
    <xf numFmtId="177" fontId="0" fillId="0" borderId="8" xfId="0" applyNumberFormat="1" applyBorder="1" applyAlignment="1">
      <alignment horizontal="center" vertical="top"/>
    </xf>
    <xf numFmtId="0" fontId="0" fillId="0" borderId="9" xfId="0" applyBorder="1"/>
    <xf numFmtId="0" fontId="0" fillId="0" borderId="9" xfId="0" applyFill="1" applyBorder="1"/>
    <xf numFmtId="178" fontId="0" fillId="0" borderId="8" xfId="0" applyNumberFormat="1" applyFill="1" applyBorder="1"/>
    <xf numFmtId="179" fontId="0" fillId="0" borderId="0" xfId="0" applyNumberFormat="1" applyBorder="1" applyAlignment="1">
      <alignment horizontal="center"/>
    </xf>
    <xf numFmtId="179" fontId="0" fillId="0" borderId="0" xfId="0" applyNumberFormat="1" applyBorder="1" applyAlignment="1">
      <alignment vertical="top" wrapText="1"/>
    </xf>
    <xf numFmtId="179" fontId="0" fillId="0" borderId="8" xfId="0" applyNumberFormat="1" applyBorder="1" applyAlignment="1">
      <alignment wrapText="1"/>
    </xf>
    <xf numFmtId="179" fontId="4" fillId="0" borderId="9" xfId="0" applyNumberFormat="1" applyFont="1" applyBorder="1"/>
    <xf numFmtId="179" fontId="3" fillId="0" borderId="8" xfId="0" applyNumberFormat="1" applyFont="1" applyBorder="1"/>
    <xf numFmtId="176" fontId="0" fillId="0" borderId="0" xfId="0" applyNumberFormat="1" applyBorder="1" applyAlignment="1">
      <alignment vertical="center"/>
    </xf>
    <xf numFmtId="176" fontId="0" fillId="0" borderId="0" xfId="0" applyNumberFormat="1" applyBorder="1"/>
    <xf numFmtId="180" fontId="6" fillId="0" borderId="8" xfId="0" applyNumberFormat="1" applyFont="1" applyBorder="1" applyAlignment="1">
      <alignment vertical="top" wrapText="1"/>
    </xf>
    <xf numFmtId="180" fontId="0" fillId="0" borderId="0" xfId="0" applyNumberFormat="1" applyBorder="1" applyAlignment="1">
      <alignment vertical="center"/>
    </xf>
    <xf numFmtId="180" fontId="0" fillId="0" borderId="0" xfId="0" applyNumberFormat="1" applyBorder="1" applyAlignment="1"/>
    <xf numFmtId="178" fontId="0" fillId="0" borderId="0" xfId="0" applyNumberFormat="1" applyBorder="1" applyAlignment="1">
      <alignment vertical="top" wrapText="1"/>
    </xf>
    <xf numFmtId="176" fontId="4" fillId="0" borderId="8" xfId="0" applyNumberFormat="1" applyFont="1" applyFill="1" applyBorder="1"/>
    <xf numFmtId="176" fontId="4" fillId="0" borderId="0" xfId="0" applyNumberFormat="1" applyFont="1" applyBorder="1"/>
    <xf numFmtId="182" fontId="4" fillId="0" borderId="0" xfId="0" applyNumberFormat="1" applyFont="1" applyFill="1" applyBorder="1"/>
    <xf numFmtId="182" fontId="0" fillId="0" borderId="0" xfId="0" applyNumberFormat="1" applyBorder="1"/>
    <xf numFmtId="186" fontId="0" fillId="0" borderId="0" xfId="0" applyNumberFormat="1"/>
    <xf numFmtId="187" fontId="0" fillId="0" borderId="0" xfId="0" applyNumberFormat="1"/>
    <xf numFmtId="187" fontId="0" fillId="0" borderId="8" xfId="0" applyNumberFormat="1" applyBorder="1"/>
    <xf numFmtId="186" fontId="0" fillId="0" borderId="8" xfId="0" applyNumberFormat="1" applyBorder="1"/>
    <xf numFmtId="177" fontId="0" fillId="0" borderId="8" xfId="0" applyNumberFormat="1" applyBorder="1" applyAlignment="1">
      <alignment vertical="center" wrapText="1"/>
    </xf>
    <xf numFmtId="178" fontId="0" fillId="0" borderId="8" xfId="0" applyNumberFormat="1" applyBorder="1" applyAlignment="1">
      <alignment vertical="center" wrapText="1"/>
    </xf>
    <xf numFmtId="0" fontId="6" fillId="0" borderId="0" xfId="0" applyFont="1"/>
    <xf numFmtId="177" fontId="6" fillId="0" borderId="0" xfId="0" applyNumberFormat="1" applyFont="1"/>
    <xf numFmtId="178" fontId="6" fillId="0" borderId="0" xfId="0" applyNumberFormat="1" applyFont="1"/>
    <xf numFmtId="0" fontId="6" fillId="0" borderId="8" xfId="0" applyFont="1" applyBorder="1"/>
    <xf numFmtId="177" fontId="6" fillId="0" borderId="8" xfId="0" applyNumberFormat="1" applyFont="1" applyBorder="1" applyAlignment="1">
      <alignment vertical="center" wrapText="1"/>
    </xf>
    <xf numFmtId="178" fontId="6" fillId="0" borderId="8" xfId="0" applyNumberFormat="1" applyFont="1" applyBorder="1" applyAlignment="1">
      <alignment vertical="center" wrapText="1"/>
    </xf>
    <xf numFmtId="178" fontId="6" fillId="0" borderId="8" xfId="0" applyNumberFormat="1" applyFont="1" applyBorder="1" applyAlignment="1">
      <alignment vertical="center"/>
    </xf>
    <xf numFmtId="177" fontId="6" fillId="0" borderId="8" xfId="0" applyNumberFormat="1" applyFont="1" applyBorder="1"/>
    <xf numFmtId="178" fontId="6" fillId="0" borderId="8" xfId="0" applyNumberFormat="1" applyFont="1" applyBorder="1"/>
    <xf numFmtId="0" fontId="6" fillId="0" borderId="8" xfId="0" applyFont="1" applyBorder="1" applyAlignment="1">
      <alignment vertical="top" wrapText="1"/>
    </xf>
    <xf numFmtId="177" fontId="6" fillId="0" borderId="8" xfId="0" applyNumberFormat="1" applyFont="1" applyBorder="1" applyAlignment="1">
      <alignment vertical="center"/>
    </xf>
    <xf numFmtId="0" fontId="6" fillId="0" borderId="0" xfId="0" applyFont="1" applyAlignment="1">
      <alignment vertical="top" wrapText="1"/>
    </xf>
    <xf numFmtId="177" fontId="6" fillId="0" borderId="8" xfId="0" applyNumberFormat="1" applyFont="1" applyBorder="1" applyAlignment="1">
      <alignment vertical="top" wrapText="1"/>
    </xf>
    <xf numFmtId="178" fontId="6" fillId="0" borderId="8" xfId="0" applyNumberFormat="1" applyFont="1" applyBorder="1" applyAlignment="1">
      <alignment vertical="top" wrapText="1"/>
    </xf>
    <xf numFmtId="176" fontId="4" fillId="0" borderId="0" xfId="0" applyNumberFormat="1" applyFont="1" applyFill="1" applyBorder="1"/>
    <xf numFmtId="187" fontId="4" fillId="0" borderId="0" xfId="0" applyNumberFormat="1" applyFont="1"/>
    <xf numFmtId="187" fontId="4" fillId="0" borderId="14" xfId="0" applyNumberFormat="1" applyFont="1" applyBorder="1"/>
    <xf numFmtId="187" fontId="4" fillId="0" borderId="0" xfId="0" applyNumberFormat="1" applyFont="1" applyBorder="1"/>
    <xf numFmtId="182" fontId="0" fillId="0" borderId="8" xfId="0" applyNumberFormat="1" applyFill="1" applyBorder="1"/>
    <xf numFmtId="187" fontId="0" fillId="0" borderId="8" xfId="0" applyNumberFormat="1" applyFill="1" applyBorder="1"/>
    <xf numFmtId="182" fontId="0" fillId="0" borderId="0" xfId="0" applyNumberFormat="1" applyFill="1"/>
    <xf numFmtId="187" fontId="0" fillId="0" borderId="0" xfId="0" applyNumberFormat="1" applyFill="1"/>
    <xf numFmtId="187" fontId="4" fillId="0" borderId="0" xfId="0" applyNumberFormat="1" applyFont="1" applyFill="1"/>
    <xf numFmtId="181" fontId="0" fillId="0" borderId="0" xfId="0" applyNumberFormat="1"/>
    <xf numFmtId="188" fontId="0" fillId="0" borderId="0" xfId="0" applyNumberFormat="1"/>
    <xf numFmtId="189" fontId="0" fillId="0" borderId="0" xfId="0" applyNumberFormat="1"/>
    <xf numFmtId="177" fontId="3" fillId="0" borderId="8" xfId="0" applyNumberFormat="1" applyFont="1" applyBorder="1"/>
    <xf numFmtId="177" fontId="4" fillId="0" borderId="8" xfId="0" applyNumberFormat="1" applyFont="1" applyBorder="1"/>
    <xf numFmtId="183" fontId="0" fillId="0" borderId="8" xfId="0" applyNumberFormat="1" applyBorder="1"/>
    <xf numFmtId="183" fontId="4" fillId="0" borderId="8" xfId="0" applyNumberFormat="1" applyFont="1" applyBorder="1"/>
    <xf numFmtId="184" fontId="0" fillId="0" borderId="8" xfId="0" applyNumberFormat="1" applyBorder="1"/>
    <xf numFmtId="184" fontId="3" fillId="0" borderId="8" xfId="0" applyNumberFormat="1" applyFont="1" applyBorder="1"/>
    <xf numFmtId="184" fontId="4" fillId="0" borderId="8" xfId="0" applyNumberFormat="1" applyFont="1" applyBorder="1"/>
    <xf numFmtId="180" fontId="3" fillId="0" borderId="8" xfId="0" applyNumberFormat="1" applyFont="1" applyBorder="1" applyAlignment="1">
      <alignment vertical="center"/>
    </xf>
    <xf numFmtId="180" fontId="3" fillId="0" borderId="8" xfId="0" applyNumberFormat="1" applyFont="1" applyBorder="1"/>
    <xf numFmtId="180" fontId="4" fillId="0" borderId="8" xfId="0" applyNumberFormat="1" applyFont="1" applyBorder="1"/>
    <xf numFmtId="180" fontId="0" fillId="0" borderId="8" xfId="0" applyNumberFormat="1" applyBorder="1" applyAlignment="1">
      <alignment vertical="center"/>
    </xf>
    <xf numFmtId="183" fontId="0" fillId="0" borderId="8" xfId="0" applyNumberFormat="1" applyBorder="1" applyAlignment="1">
      <alignment horizontal="right"/>
    </xf>
    <xf numFmtId="185" fontId="0" fillId="0" borderId="8" xfId="0" applyNumberFormat="1" applyBorder="1"/>
    <xf numFmtId="185" fontId="4" fillId="0" borderId="8" xfId="0" applyNumberFormat="1" applyFont="1" applyBorder="1"/>
    <xf numFmtId="180" fontId="4" fillId="0" borderId="8" xfId="0" applyNumberFormat="1" applyFont="1" applyBorder="1" applyAlignment="1">
      <alignment vertical="center"/>
    </xf>
    <xf numFmtId="0" fontId="0" fillId="0" borderId="14" xfId="0" applyBorder="1"/>
    <xf numFmtId="187" fontId="0" fillId="0" borderId="14" xfId="0" applyNumberFormat="1" applyBorder="1"/>
    <xf numFmtId="179" fontId="0" fillId="0" borderId="0" xfId="0" applyNumberFormat="1" applyBorder="1"/>
    <xf numFmtId="177" fontId="0" fillId="0" borderId="0" xfId="0" applyNumberFormat="1" applyAlignment="1">
      <alignment vertical="center" wrapText="1"/>
    </xf>
    <xf numFmtId="179" fontId="0" fillId="0" borderId="0" xfId="0" applyNumberFormat="1" applyAlignment="1">
      <alignment vertical="center" wrapText="1"/>
    </xf>
    <xf numFmtId="187" fontId="0" fillId="0" borderId="0" xfId="0" applyNumberFormat="1" applyAlignment="1">
      <alignment vertical="center" wrapText="1"/>
    </xf>
    <xf numFmtId="0" fontId="0" fillId="0" borderId="0" xfId="0" applyAlignment="1"/>
    <xf numFmtId="187" fontId="0" fillId="0" borderId="0" xfId="0" applyNumberFormat="1" applyBorder="1"/>
    <xf numFmtId="180" fontId="4" fillId="0" borderId="8" xfId="0" applyNumberFormat="1" applyFont="1" applyBorder="1" applyAlignment="1">
      <alignment vertical="center"/>
    </xf>
    <xf numFmtId="0" fontId="0" fillId="0" borderId="8" xfId="0" applyBorder="1" applyAlignment="1">
      <alignment vertical="center"/>
    </xf>
    <xf numFmtId="180" fontId="3" fillId="0" borderId="8" xfId="0" applyNumberFormat="1" applyFont="1" applyBorder="1" applyAlignment="1">
      <alignment vertical="center"/>
    </xf>
    <xf numFmtId="180" fontId="0" fillId="0" borderId="8" xfId="0" applyNumberFormat="1" applyBorder="1" applyAlignment="1">
      <alignment vertical="center"/>
    </xf>
    <xf numFmtId="180" fontId="2" fillId="0" borderId="8" xfId="0" applyNumberFormat="1" applyFont="1" applyBorder="1" applyAlignment="1">
      <alignment vertical="center" wrapText="1"/>
    </xf>
    <xf numFmtId="0" fontId="0" fillId="0" borderId="8" xfId="0" applyBorder="1" applyAlignment="1">
      <alignment vertical="center"/>
    </xf>
    <xf numFmtId="0" fontId="0" fillId="0" borderId="16" xfId="0" applyBorder="1"/>
    <xf numFmtId="0" fontId="8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1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7" fontId="0" fillId="0" borderId="23" xfId="0" applyNumberFormat="1" applyBorder="1" applyAlignment="1">
      <alignment vertical="center"/>
    </xf>
    <xf numFmtId="183" fontId="0" fillId="0" borderId="23" xfId="0" applyNumberFormat="1" applyBorder="1" applyAlignment="1">
      <alignment vertical="center"/>
    </xf>
    <xf numFmtId="178" fontId="0" fillId="0" borderId="23" xfId="0" applyNumberFormat="1" applyBorder="1" applyAlignment="1">
      <alignment vertical="center"/>
    </xf>
    <xf numFmtId="177" fontId="0" fillId="0" borderId="16" xfId="0" applyNumberFormat="1" applyBorder="1" applyAlignment="1">
      <alignment vertical="center"/>
    </xf>
    <xf numFmtId="178" fontId="0" fillId="0" borderId="16" xfId="0" applyNumberFormat="1" applyBorder="1" applyAlignment="1">
      <alignment vertical="center"/>
    </xf>
    <xf numFmtId="190" fontId="0" fillId="0" borderId="23" xfId="0" applyNumberFormat="1" applyBorder="1" applyAlignment="1">
      <alignment vertical="center"/>
    </xf>
    <xf numFmtId="0" fontId="11" fillId="0" borderId="14" xfId="0" applyFont="1" applyBorder="1" applyAlignment="1">
      <alignment vertical="center"/>
    </xf>
    <xf numFmtId="177" fontId="11" fillId="0" borderId="14" xfId="0" applyNumberFormat="1" applyFont="1" applyBorder="1" applyAlignment="1">
      <alignment vertical="center"/>
    </xf>
    <xf numFmtId="190" fontId="0" fillId="0" borderId="16" xfId="0" applyNumberFormat="1" applyBorder="1" applyAlignment="1">
      <alignment vertical="center"/>
    </xf>
    <xf numFmtId="0" fontId="0" fillId="0" borderId="0" xfId="0" applyAlignment="1">
      <alignment vertical="center" wrapText="1" readingOrder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 vertical="center" readingOrder="1"/>
    </xf>
    <xf numFmtId="0" fontId="0" fillId="0" borderId="8" xfId="0" applyBorder="1" applyAlignment="1">
      <alignment horizontal="center" vertical="center"/>
    </xf>
    <xf numFmtId="190" fontId="0" fillId="0" borderId="8" xfId="0" applyNumberFormat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8" xfId="0" applyBorder="1" applyAlignment="1">
      <alignment horizontal="center" vertical="center" wrapText="1"/>
    </xf>
    <xf numFmtId="41" fontId="0" fillId="0" borderId="8" xfId="0" applyNumberFormat="1" applyBorder="1" applyAlignment="1">
      <alignment vertical="center"/>
    </xf>
    <xf numFmtId="191" fontId="0" fillId="0" borderId="8" xfId="0" applyNumberFormat="1" applyBorder="1" applyAlignment="1">
      <alignment vertical="center"/>
    </xf>
    <xf numFmtId="178" fontId="0" fillId="0" borderId="8" xfId="0" applyNumberFormat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8" xfId="0" applyFill="1" applyBorder="1" applyAlignment="1">
      <alignment vertical="center"/>
    </xf>
    <xf numFmtId="178" fontId="0" fillId="3" borderId="8" xfId="0" applyNumberFormat="1" applyFill="1" applyBorder="1" applyAlignment="1">
      <alignment vertical="center"/>
    </xf>
    <xf numFmtId="0" fontId="13" fillId="0" borderId="0" xfId="0" applyFont="1" applyAlignment="1">
      <alignment horizontal="left" vertical="center" readingOrder="1"/>
    </xf>
    <xf numFmtId="177" fontId="6" fillId="0" borderId="0" xfId="0" applyNumberFormat="1" applyFont="1" applyBorder="1" applyAlignment="1">
      <alignment vertical="top" wrapText="1"/>
    </xf>
    <xf numFmtId="177" fontId="6" fillId="0" borderId="0" xfId="0" applyNumberFormat="1" applyFont="1" applyBorder="1"/>
    <xf numFmtId="179" fontId="0" fillId="0" borderId="8" xfId="0" applyNumberFormat="1" applyBorder="1" applyAlignment="1">
      <alignment horizontal="center"/>
    </xf>
    <xf numFmtId="176" fontId="0" fillId="0" borderId="9" xfId="0" applyNumberFormat="1" applyBorder="1" applyAlignment="1">
      <alignment horizontal="center"/>
    </xf>
    <xf numFmtId="176" fontId="0" fillId="0" borderId="10" xfId="0" applyNumberFormat="1" applyBorder="1" applyAlignment="1">
      <alignment horizontal="center"/>
    </xf>
    <xf numFmtId="179" fontId="0" fillId="0" borderId="8" xfId="0" applyNumberFormat="1" applyBorder="1" applyAlignment="1">
      <alignment horizontal="center" vertical="center"/>
    </xf>
    <xf numFmtId="179" fontId="4" fillId="0" borderId="8" xfId="0" applyNumberFormat="1" applyFont="1" applyBorder="1" applyAlignment="1">
      <alignment horizontal="center" vertical="center"/>
    </xf>
    <xf numFmtId="179" fontId="0" fillId="0" borderId="9" xfId="0" applyNumberFormat="1" applyBorder="1" applyAlignment="1">
      <alignment horizontal="center"/>
    </xf>
    <xf numFmtId="179" fontId="0" fillId="0" borderId="10" xfId="0" applyNumberFormat="1" applyBorder="1" applyAlignment="1">
      <alignment horizontal="center"/>
    </xf>
    <xf numFmtId="176" fontId="0" fillId="0" borderId="8" xfId="0" applyNumberFormat="1" applyBorder="1" applyAlignment="1">
      <alignment horizontal="center"/>
    </xf>
    <xf numFmtId="179" fontId="0" fillId="0" borderId="9" xfId="0" applyNumberFormat="1" applyBorder="1" applyAlignment="1">
      <alignment horizontal="center" vertical="center"/>
    </xf>
    <xf numFmtId="179" fontId="0" fillId="0" borderId="10" xfId="0" applyNumberFormat="1" applyBorder="1" applyAlignment="1">
      <alignment horizontal="center" vertical="center"/>
    </xf>
    <xf numFmtId="177" fontId="0" fillId="0" borderId="8" xfId="0" applyNumberFormat="1" applyBorder="1" applyAlignment="1">
      <alignment horizontal="center" vertical="top"/>
    </xf>
    <xf numFmtId="178" fontId="0" fillId="0" borderId="8" xfId="0" applyNumberFormat="1" applyBorder="1" applyAlignment="1">
      <alignment horizontal="center" vertical="top"/>
    </xf>
    <xf numFmtId="177" fontId="0" fillId="0" borderId="8" xfId="0" applyNumberFormat="1" applyBorder="1" applyAlignment="1">
      <alignment horizontal="center" vertical="top" wrapText="1"/>
    </xf>
    <xf numFmtId="178" fontId="0" fillId="0" borderId="15" xfId="0" applyNumberFormat="1" applyBorder="1" applyAlignment="1">
      <alignment horizontal="center" vertical="top"/>
    </xf>
    <xf numFmtId="177" fontId="0" fillId="0" borderId="9" xfId="0" applyNumberFormat="1" applyBorder="1" applyAlignment="1">
      <alignment horizontal="center" vertical="top"/>
    </xf>
    <xf numFmtId="177" fontId="0" fillId="0" borderId="22" xfId="0" applyNumberFormat="1" applyBorder="1" applyAlignment="1">
      <alignment horizontal="center" vertical="top"/>
    </xf>
    <xf numFmtId="177" fontId="0" fillId="0" borderId="10" xfId="0" applyNumberFormat="1" applyBorder="1" applyAlignment="1">
      <alignment horizontal="center" vertical="top"/>
    </xf>
    <xf numFmtId="179" fontId="0" fillId="0" borderId="20" xfId="0" applyNumberFormat="1" applyBorder="1" applyAlignment="1"/>
    <xf numFmtId="0" fontId="0" fillId="0" borderId="20" xfId="0" applyBorder="1" applyAlignment="1"/>
    <xf numFmtId="0" fontId="0" fillId="0" borderId="21" xfId="0" applyBorder="1" applyAlignment="1"/>
    <xf numFmtId="180" fontId="0" fillId="0" borderId="8" xfId="0" applyNumberFormat="1" applyBorder="1" applyAlignment="1">
      <alignment horizontal="center" vertical="top" wrapText="1"/>
    </xf>
    <xf numFmtId="178" fontId="0" fillId="0" borderId="8" xfId="0" applyNumberFormat="1" applyBorder="1" applyAlignment="1">
      <alignment horizontal="center" vertical="top" wrapText="1"/>
    </xf>
    <xf numFmtId="0" fontId="0" fillId="0" borderId="8" xfId="0" applyBorder="1" applyAlignment="1">
      <alignment horizontal="center" vertical="center"/>
    </xf>
    <xf numFmtId="177" fontId="0" fillId="0" borderId="9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10" xfId="0" applyNumberFormat="1" applyBorder="1" applyAlignment="1">
      <alignment horizontal="center"/>
    </xf>
    <xf numFmtId="177" fontId="6" fillId="0" borderId="9" xfId="0" applyNumberFormat="1" applyFont="1" applyBorder="1" applyAlignment="1">
      <alignment horizontal="center"/>
    </xf>
    <xf numFmtId="177" fontId="6" fillId="0" borderId="22" xfId="0" applyNumberFormat="1" applyFont="1" applyBorder="1" applyAlignment="1">
      <alignment horizontal="center"/>
    </xf>
    <xf numFmtId="177" fontId="6" fillId="0" borderId="10" xfId="0" applyNumberFormat="1" applyFont="1" applyBorder="1" applyAlignment="1">
      <alignment horizontal="center"/>
    </xf>
    <xf numFmtId="180" fontId="0" fillId="0" borderId="8" xfId="0" applyNumberFormat="1" applyBorder="1" applyAlignment="1">
      <alignment vertical="center"/>
    </xf>
    <xf numFmtId="0" fontId="0" fillId="0" borderId="8" xfId="0" applyBorder="1" applyAlignment="1">
      <alignment vertical="center"/>
    </xf>
    <xf numFmtId="180" fontId="0" fillId="0" borderId="8" xfId="0" applyNumberFormat="1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183" fontId="0" fillId="0" borderId="8" xfId="0" applyNumberFormat="1" applyBorder="1" applyAlignment="1">
      <alignment horizontal="right" vertical="center"/>
    </xf>
    <xf numFmtId="180" fontId="3" fillId="0" borderId="8" xfId="0" applyNumberFormat="1" applyFont="1" applyBorder="1" applyAlignment="1">
      <alignment vertical="center"/>
    </xf>
    <xf numFmtId="183" fontId="4" fillId="0" borderId="8" xfId="0" applyNumberFormat="1" applyFont="1" applyBorder="1" applyAlignment="1">
      <alignment vertical="center"/>
    </xf>
    <xf numFmtId="180" fontId="4" fillId="0" borderId="8" xfId="0" applyNumberFormat="1" applyFont="1" applyBorder="1" applyAlignment="1">
      <alignment vertical="center"/>
    </xf>
    <xf numFmtId="0" fontId="4" fillId="0" borderId="8" xfId="0" applyFont="1" applyBorder="1" applyAlignment="1">
      <alignment vertical="center"/>
    </xf>
    <xf numFmtId="183" fontId="0" fillId="0" borderId="8" xfId="0" applyNumberFormat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黒字率・平均貯蓄率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 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'家計主要指標1(盛岡市) (2)'!$AA$4</c:f>
              <c:strCache>
                <c:ptCount val="1"/>
                <c:pt idx="0">
                  <c:v>黒字率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'家計主要指標1(盛岡市) (2)'!$Z$5:$Z$58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(2)'!$AA$5:$AA$58</c:f>
              <c:numCache>
                <c:formatCode>0.0%</c:formatCode>
                <c:ptCount val="54"/>
                <c:pt idx="0">
                  <c:v>0.19675235525256829</c:v>
                </c:pt>
                <c:pt idx="1">
                  <c:v>0.16777144372265676</c:v>
                </c:pt>
                <c:pt idx="2">
                  <c:v>0.17071259690988069</c:v>
                </c:pt>
                <c:pt idx="3">
                  <c:v>0.19374209472818146</c:v>
                </c:pt>
                <c:pt idx="4">
                  <c:v>0.22313884704779197</c:v>
                </c:pt>
                <c:pt idx="5">
                  <c:v>0.20878942014242116</c:v>
                </c:pt>
                <c:pt idx="6">
                  <c:v>0.24013669100813795</c:v>
                </c:pt>
                <c:pt idx="7">
                  <c:v>0.22317687455565807</c:v>
                </c:pt>
                <c:pt idx="8">
                  <c:v>0.24069935325646249</c:v>
                </c:pt>
                <c:pt idx="9">
                  <c:v>0.18877909237027021</c:v>
                </c:pt>
                <c:pt idx="10">
                  <c:v>0.26108481225128716</c:v>
                </c:pt>
                <c:pt idx="11">
                  <c:v>0.22775862139824674</c:v>
                </c:pt>
                <c:pt idx="12">
                  <c:v>0.21686182491372152</c:v>
                </c:pt>
                <c:pt idx="13">
                  <c:v>0.24913988964621875</c:v>
                </c:pt>
                <c:pt idx="14">
                  <c:v>0.20241051069528393</c:v>
                </c:pt>
                <c:pt idx="15">
                  <c:v>0.18593315003467037</c:v>
                </c:pt>
                <c:pt idx="16">
                  <c:v>0.18726478750882825</c:v>
                </c:pt>
                <c:pt idx="17">
                  <c:v>0.18013687373808518</c:v>
                </c:pt>
                <c:pt idx="18">
                  <c:v>0.23207896217169169</c:v>
                </c:pt>
                <c:pt idx="19">
                  <c:v>0.14781219272369714</c:v>
                </c:pt>
                <c:pt idx="20">
                  <c:v>0.12633181594488188</c:v>
                </c:pt>
                <c:pt idx="21">
                  <c:v>0.22724356426649103</c:v>
                </c:pt>
                <c:pt idx="22">
                  <c:v>0.20133138633556449</c:v>
                </c:pt>
                <c:pt idx="23">
                  <c:v>0.19817030972179339</c:v>
                </c:pt>
                <c:pt idx="24">
                  <c:v>0.13869560377804144</c:v>
                </c:pt>
                <c:pt idx="25">
                  <c:v>0.21893654170035898</c:v>
                </c:pt>
                <c:pt idx="26">
                  <c:v>0.19241815493470199</c:v>
                </c:pt>
                <c:pt idx="27">
                  <c:v>0.15999558142662287</c:v>
                </c:pt>
                <c:pt idx="28">
                  <c:v>0.22969260846399597</c:v>
                </c:pt>
                <c:pt idx="29">
                  <c:v>0.25848047222726367</c:v>
                </c:pt>
                <c:pt idx="30">
                  <c:v>0.2956323268582573</c:v>
                </c:pt>
                <c:pt idx="31">
                  <c:v>0.27736903795870527</c:v>
                </c:pt>
                <c:pt idx="32">
                  <c:v>0.22256027912192894</c:v>
                </c:pt>
                <c:pt idx="33">
                  <c:v>0.26170914646102267</c:v>
                </c:pt>
                <c:pt idx="34">
                  <c:v>0.29171719473585689</c:v>
                </c:pt>
                <c:pt idx="35">
                  <c:v>0.19172416659738964</c:v>
                </c:pt>
                <c:pt idx="36">
                  <c:v>0.26194190412128671</c:v>
                </c:pt>
                <c:pt idx="37">
                  <c:v>0.25709402580319446</c:v>
                </c:pt>
                <c:pt idx="38">
                  <c:v>0.16087455211187524</c:v>
                </c:pt>
                <c:pt idx="39">
                  <c:v>0.19657643063330266</c:v>
                </c:pt>
                <c:pt idx="40">
                  <c:v>0.23234298589371588</c:v>
                </c:pt>
                <c:pt idx="41">
                  <c:v>0.29431083710344147</c:v>
                </c:pt>
                <c:pt idx="42">
                  <c:v>0.30185246932599491</c:v>
                </c:pt>
                <c:pt idx="43">
                  <c:v>0.29528162844864653</c:v>
                </c:pt>
                <c:pt idx="44">
                  <c:v>0.22122124904605711</c:v>
                </c:pt>
                <c:pt idx="45">
                  <c:v>0.22594169764876887</c:v>
                </c:pt>
                <c:pt idx="46">
                  <c:v>0.28959352901056562</c:v>
                </c:pt>
                <c:pt idx="47">
                  <c:v>0.26027520943296317</c:v>
                </c:pt>
                <c:pt idx="48">
                  <c:v>0.20438518563132721</c:v>
                </c:pt>
                <c:pt idx="49">
                  <c:v>0.26784917179842854</c:v>
                </c:pt>
                <c:pt idx="50">
                  <c:v>0.20972583206324197</c:v>
                </c:pt>
                <c:pt idx="51">
                  <c:v>0.22695148732281892</c:v>
                </c:pt>
                <c:pt idx="52">
                  <c:v>0.30990464230172821</c:v>
                </c:pt>
                <c:pt idx="53">
                  <c:v>0.28426397014280447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8-45A4-A5F2-1C30ECD4FB33}"/>
            </c:ext>
          </c:extLst>
        </c:ser>
        <c:ser>
          <c:idx val="1"/>
          <c:order val="1"/>
          <c:tx>
            <c:strRef>
              <c:f>'家計主要指標1(盛岡市) (2)'!$AB$4</c:f>
              <c:strCache>
                <c:ptCount val="1"/>
                <c:pt idx="0">
                  <c:v>平均貯蓄率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'家計主要指標1(盛岡市) (2)'!$Z$5:$Z$58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(2)'!$AB$5:$AB$58</c:f>
              <c:numCache>
                <c:formatCode>0.0%</c:formatCode>
                <c:ptCount val="54"/>
                <c:pt idx="0">
                  <c:v>0.13654941690732061</c:v>
                </c:pt>
                <c:pt idx="1">
                  <c:v>0.10879292058862522</c:v>
                </c:pt>
                <c:pt idx="2">
                  <c:v>0.12848463187991421</c:v>
                </c:pt>
                <c:pt idx="3">
                  <c:v>0.1213758549973598</c:v>
                </c:pt>
                <c:pt idx="4">
                  <c:v>0.12158967350643909</c:v>
                </c:pt>
                <c:pt idx="5">
                  <c:v>0.13994913530010172</c:v>
                </c:pt>
                <c:pt idx="6">
                  <c:v>0.17548418361378942</c:v>
                </c:pt>
                <c:pt idx="7">
                  <c:v>0.13809768715303514</c:v>
                </c:pt>
                <c:pt idx="8">
                  <c:v>0.15857413157703895</c:v>
                </c:pt>
                <c:pt idx="9">
                  <c:v>0.11432699505045289</c:v>
                </c:pt>
                <c:pt idx="10">
                  <c:v>0.17024687399807631</c:v>
                </c:pt>
                <c:pt idx="11">
                  <c:v>0.15571739157238029</c:v>
                </c:pt>
                <c:pt idx="12">
                  <c:v>0.14723718393125149</c:v>
                </c:pt>
                <c:pt idx="13">
                  <c:v>0.12741534133939197</c:v>
                </c:pt>
                <c:pt idx="14">
                  <c:v>0.12109739766187701</c:v>
                </c:pt>
                <c:pt idx="15">
                  <c:v>0.10911330134231198</c:v>
                </c:pt>
                <c:pt idx="16">
                  <c:v>9.4138048801514648E-2</c:v>
                </c:pt>
                <c:pt idx="17">
                  <c:v>9.7892308775883924E-2</c:v>
                </c:pt>
                <c:pt idx="18">
                  <c:v>0.14468472543595631</c:v>
                </c:pt>
                <c:pt idx="19">
                  <c:v>1.3179080629301869E-2</c:v>
                </c:pt>
                <c:pt idx="20">
                  <c:v>2.8011195866141734E-2</c:v>
                </c:pt>
                <c:pt idx="21">
                  <c:v>0.14614821207544598</c:v>
                </c:pt>
                <c:pt idx="22">
                  <c:v>8.8003173718906411E-2</c:v>
                </c:pt>
                <c:pt idx="23">
                  <c:v>9.871916357015853E-2</c:v>
                </c:pt>
                <c:pt idx="24">
                  <c:v>7.9462125922044644E-2</c:v>
                </c:pt>
                <c:pt idx="25">
                  <c:v>0.12350444738590537</c:v>
                </c:pt>
                <c:pt idx="26">
                  <c:v>0.15249876784050825</c:v>
                </c:pt>
                <c:pt idx="27">
                  <c:v>0.10256613451674255</c:v>
                </c:pt>
                <c:pt idx="28">
                  <c:v>0.17339727044111214</c:v>
                </c:pt>
                <c:pt idx="29">
                  <c:v>0.14096813503072417</c:v>
                </c:pt>
                <c:pt idx="30">
                  <c:v>0.19134568049539397</c:v>
                </c:pt>
                <c:pt idx="31">
                  <c:v>0.11721440807862231</c:v>
                </c:pt>
                <c:pt idx="32">
                  <c:v>0.1519428464621711</c:v>
                </c:pt>
                <c:pt idx="33">
                  <c:v>0.17042122115133926</c:v>
                </c:pt>
                <c:pt idx="34">
                  <c:v>0.21433803481756994</c:v>
                </c:pt>
                <c:pt idx="35">
                  <c:v>5.2770619151864477E-2</c:v>
                </c:pt>
                <c:pt idx="36">
                  <c:v>0.1820111726513341</c:v>
                </c:pt>
                <c:pt idx="37">
                  <c:v>0.19379259715567371</c:v>
                </c:pt>
                <c:pt idx="38">
                  <c:v>8.58474705043306E-2</c:v>
                </c:pt>
                <c:pt idx="39">
                  <c:v>0.11175391833330529</c:v>
                </c:pt>
                <c:pt idx="40">
                  <c:v>9.2259217911191696E-2</c:v>
                </c:pt>
                <c:pt idx="41">
                  <c:v>0.20513035028219501</c:v>
                </c:pt>
                <c:pt idx="42">
                  <c:v>0.15374777885171381</c:v>
                </c:pt>
                <c:pt idx="43">
                  <c:v>0.22414851569379904</c:v>
                </c:pt>
                <c:pt idx="44">
                  <c:v>0.16797733785498048</c:v>
                </c:pt>
                <c:pt idx="45">
                  <c:v>0.15665378687722323</c:v>
                </c:pt>
                <c:pt idx="46">
                  <c:v>0.21541885537195027</c:v>
                </c:pt>
                <c:pt idx="47">
                  <c:v>0.19106533234747936</c:v>
                </c:pt>
                <c:pt idx="48">
                  <c:v>0.10645506150904191</c:v>
                </c:pt>
                <c:pt idx="49">
                  <c:v>0.21050143273352118</c:v>
                </c:pt>
                <c:pt idx="50">
                  <c:v>0.16689368782994765</c:v>
                </c:pt>
                <c:pt idx="51">
                  <c:v>7.0212441135368106E-2</c:v>
                </c:pt>
                <c:pt idx="52">
                  <c:v>0.26935567723771009</c:v>
                </c:pt>
                <c:pt idx="53">
                  <c:v>0.23190373511482396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8-45A4-A5F2-1C30ECD4F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583816"/>
        <c:axId val="448584144"/>
      </c:lineChart>
      <c:catAx>
        <c:axId val="44858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8584144"/>
        <c:crosses val="autoZero"/>
        <c:auto val="1"/>
        <c:lblAlgn val="ctr"/>
        <c:lblOffset val="100"/>
        <c:noMultiLvlLbl val="0"/>
      </c:catAx>
      <c:valAx>
        <c:axId val="44858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858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可処分所得に占める借入金、月賦・掛買の割合</a:t>
            </a:r>
            <a:endParaRPr lang="en-US" altLang="ja-JP"/>
          </a:p>
          <a:p>
            <a:pPr>
              <a:defRPr/>
            </a:pPr>
            <a:r>
              <a:rPr lang="ja-JP" altLang="en-US"/>
              <a:t>盛岡市／全国 </a:t>
            </a:r>
            <a:r>
              <a:rPr lang="en-US" altLang="ja-JP"/>
              <a:t>1965-2018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'家計主要指標1（全国・盛岡市比較）'!$H$4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'家計主要指標1（全国・盛岡市比較）'!$H$5:$H$58</c:f>
            </c:numRef>
          </c:val>
          <c:extLst>
            <c:ext xmlns:c16="http://schemas.microsoft.com/office/drawing/2014/chart" uri="{C3380CC4-5D6E-409C-BE32-E72D297353CC}">
              <c16:uniqueId val="{00000000-0BBF-4A1E-AE24-B7310BD34E2D}"/>
            </c:ext>
          </c:extLst>
        </c:ser>
        <c:ser>
          <c:idx val="1"/>
          <c:order val="1"/>
          <c:tx>
            <c:strRef>
              <c:f>'家計主要指標1（全国・盛岡市比較）'!$I$4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'家計主要指標1（全国・盛岡市比較）'!$I$5:$I$58</c:f>
            </c:numRef>
          </c:val>
          <c:extLst>
            <c:ext xmlns:c16="http://schemas.microsoft.com/office/drawing/2014/chart" uri="{C3380CC4-5D6E-409C-BE32-E72D297353CC}">
              <c16:uniqueId val="{00000001-0BBF-4A1E-AE24-B7310BD34E2D}"/>
            </c:ext>
          </c:extLst>
        </c:ser>
        <c:ser>
          <c:idx val="3"/>
          <c:order val="3"/>
          <c:tx>
            <c:strRef>
              <c:f>'家計主要指標1（全国・盛岡市比較）'!$K$4</c:f>
              <c:strCache>
                <c:ptCount val="1"/>
                <c:pt idx="0">
                  <c:v>月賦/分割払購入借入金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'家計主要指標1（全国・盛岡市比較）'!$K$5:$K$58</c:f>
            </c:numRef>
          </c:val>
          <c:extLst>
            <c:ext xmlns:c16="http://schemas.microsoft.com/office/drawing/2014/chart" uri="{C3380CC4-5D6E-409C-BE32-E72D297353CC}">
              <c16:uniqueId val="{00000003-0BBF-4A1E-AE24-B7310BD34E2D}"/>
            </c:ext>
          </c:extLst>
        </c:ser>
        <c:ser>
          <c:idx val="4"/>
          <c:order val="4"/>
          <c:tx>
            <c:strRef>
              <c:f>'家計主要指標1（全国・盛岡市比較）'!$L$4</c:f>
              <c:strCache>
                <c:ptCount val="1"/>
                <c:pt idx="0">
                  <c:v>掛買/一括払購入借入金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'家計主要指標1（全国・盛岡市比較）'!$L$5:$L$58</c:f>
            </c:numRef>
          </c:val>
          <c:extLst>
            <c:ext xmlns:c16="http://schemas.microsoft.com/office/drawing/2014/chart" uri="{C3380CC4-5D6E-409C-BE32-E72D297353CC}">
              <c16:uniqueId val="{00000004-0BBF-4A1E-AE24-B7310BD34E2D}"/>
            </c:ext>
          </c:extLst>
        </c:ser>
        <c:ser>
          <c:idx val="6"/>
          <c:order val="6"/>
          <c:tx>
            <c:strRef>
              <c:f>'家計主要指標1（全国・盛岡市比較）'!$N$4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'家計主要指標1（全国・盛岡市比較）'!$N$5:$N$58</c:f>
            </c:numRef>
          </c:val>
          <c:extLst>
            <c:ext xmlns:c16="http://schemas.microsoft.com/office/drawing/2014/chart" uri="{C3380CC4-5D6E-409C-BE32-E72D297353CC}">
              <c16:uniqueId val="{00000006-0BBF-4A1E-AE24-B7310BD34E2D}"/>
            </c:ext>
          </c:extLst>
        </c:ser>
        <c:ser>
          <c:idx val="7"/>
          <c:order val="7"/>
          <c:tx>
            <c:strRef>
              <c:f>'家計主要指標1（全国・盛岡市比較）'!$O$4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'家計主要指標1（全国・盛岡市比較）'!$O$5:$O$58</c:f>
            </c:numRef>
          </c:val>
          <c:extLst>
            <c:ext xmlns:c16="http://schemas.microsoft.com/office/drawing/2014/chart" uri="{C3380CC4-5D6E-409C-BE32-E72D297353CC}">
              <c16:uniqueId val="{00000007-0BBF-4A1E-AE24-B7310BD34E2D}"/>
            </c:ext>
          </c:extLst>
        </c:ser>
        <c:ser>
          <c:idx val="9"/>
          <c:order val="9"/>
          <c:tx>
            <c:strRef>
              <c:f>'家計主要指標1（全国・盛岡市比較）'!$Q$4</c:f>
              <c:strCache>
                <c:ptCount val="1"/>
                <c:pt idx="0">
                  <c:v>月賦/分割払購入借入金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'家計主要指標1（全国・盛岡市比較）'!$Q$5:$Q$58</c:f>
            </c:numRef>
          </c:val>
          <c:extLst>
            <c:ext xmlns:c16="http://schemas.microsoft.com/office/drawing/2014/chart" uri="{C3380CC4-5D6E-409C-BE32-E72D297353CC}">
              <c16:uniqueId val="{00000009-0BBF-4A1E-AE24-B7310BD34E2D}"/>
            </c:ext>
          </c:extLst>
        </c:ser>
        <c:ser>
          <c:idx val="10"/>
          <c:order val="10"/>
          <c:tx>
            <c:strRef>
              <c:f>'家計主要指標1（全国・盛岡市比較）'!$R$4</c:f>
              <c:strCache>
                <c:ptCount val="1"/>
                <c:pt idx="0">
                  <c:v>掛買/一括払購入借入金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'家計主要指標1（全国・盛岡市比較）'!$R$5:$R$58</c:f>
            </c:numRef>
          </c:val>
          <c:extLst>
            <c:ext xmlns:c16="http://schemas.microsoft.com/office/drawing/2014/chart" uri="{C3380CC4-5D6E-409C-BE32-E72D297353CC}">
              <c16:uniqueId val="{0000000A-0BBF-4A1E-AE24-B7310BD3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5454056"/>
        <c:axId val="535460616"/>
      </c:barChart>
      <c:lineChart>
        <c:grouping val="standard"/>
        <c:varyColors val="0"/>
        <c:ser>
          <c:idx val="2"/>
          <c:order val="2"/>
          <c:tx>
            <c:strRef>
              <c:f>'家計主要指標1（全国・盛岡市比較）'!$J$4</c:f>
              <c:strCache>
                <c:ptCount val="1"/>
                <c:pt idx="0">
                  <c:v>借入金-盛岡市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'家計主要指標1（全国・盛岡市比較）'!$J$5:$J$58</c:f>
              <c:numCache>
                <c:formatCode>0.0%</c:formatCode>
                <c:ptCount val="54"/>
                <c:pt idx="0">
                  <c:v>2.8768009594596727E-2</c:v>
                </c:pt>
                <c:pt idx="1">
                  <c:v>1.1865305581333687E-2</c:v>
                </c:pt>
                <c:pt idx="2">
                  <c:v>2.6804860614724802E-2</c:v>
                </c:pt>
                <c:pt idx="3">
                  <c:v>3.2026328392666364E-2</c:v>
                </c:pt>
                <c:pt idx="4">
                  <c:v>3.2000957634642432E-2</c:v>
                </c:pt>
                <c:pt idx="5">
                  <c:v>3.1312309257375381E-2</c:v>
                </c:pt>
                <c:pt idx="6">
                  <c:v>2.0344902494861553E-2</c:v>
                </c:pt>
                <c:pt idx="7">
                  <c:v>3.4306977869881558E-2</c:v>
                </c:pt>
                <c:pt idx="8">
                  <c:v>4.4434775156082093E-3</c:v>
                </c:pt>
                <c:pt idx="9">
                  <c:v>9.3536576166741141E-3</c:v>
                </c:pt>
                <c:pt idx="10">
                  <c:v>2.3730267996907001E-2</c:v>
                </c:pt>
                <c:pt idx="11">
                  <c:v>3.5126726642802246E-2</c:v>
                </c:pt>
                <c:pt idx="12">
                  <c:v>4.7043676339506785E-3</c:v>
                </c:pt>
                <c:pt idx="13">
                  <c:v>6.7366295214396476E-3</c:v>
                </c:pt>
                <c:pt idx="14">
                  <c:v>4.2563972637446159E-3</c:v>
                </c:pt>
                <c:pt idx="15">
                  <c:v>7.4756876287201636E-3</c:v>
                </c:pt>
                <c:pt idx="16">
                  <c:v>1.1409567325068223E-2</c:v>
                </c:pt>
                <c:pt idx="17">
                  <c:v>6.4850683194816169E-2</c:v>
                </c:pt>
                <c:pt idx="18">
                  <c:v>2.9605015164958799E-3</c:v>
                </c:pt>
                <c:pt idx="19">
                  <c:v>2.189958210422812E-2</c:v>
                </c:pt>
                <c:pt idx="20">
                  <c:v>6.8713090551181105E-3</c:v>
                </c:pt>
                <c:pt idx="21">
                  <c:v>5.6593007278879892E-2</c:v>
                </c:pt>
                <c:pt idx="22">
                  <c:v>7.4621784429082294E-2</c:v>
                </c:pt>
                <c:pt idx="23">
                  <c:v>1.1786250439189549E-2</c:v>
                </c:pt>
                <c:pt idx="24">
                  <c:v>1.1728326351540292E-2</c:v>
                </c:pt>
                <c:pt idx="25">
                  <c:v>2.5497144093243169E-2</c:v>
                </c:pt>
                <c:pt idx="26">
                  <c:v>1.9035896483120061E-2</c:v>
                </c:pt>
                <c:pt idx="27">
                  <c:v>6.8631971260061861E-3</c:v>
                </c:pt>
                <c:pt idx="28">
                  <c:v>3.924544261520186E-3</c:v>
                </c:pt>
                <c:pt idx="29">
                  <c:v>2.8446852826535991E-2</c:v>
                </c:pt>
                <c:pt idx="30">
                  <c:v>8.3382208497918982E-4</c:v>
                </c:pt>
                <c:pt idx="31">
                  <c:v>0</c:v>
                </c:pt>
                <c:pt idx="32">
                  <c:v>4.6520321488650288E-4</c:v>
                </c:pt>
                <c:pt idx="33">
                  <c:v>9.9115929007138499E-5</c:v>
                </c:pt>
                <c:pt idx="34">
                  <c:v>3.1985285141085222E-3</c:v>
                </c:pt>
                <c:pt idx="35">
                  <c:v>1.084416364156991E-2</c:v>
                </c:pt>
                <c:pt idx="36">
                  <c:v>1.9034534083265354E-3</c:v>
                </c:pt>
                <c:pt idx="37">
                  <c:v>8.8002278795850926E-4</c:v>
                </c:pt>
                <c:pt idx="38">
                  <c:v>1.8145902466999653E-2</c:v>
                </c:pt>
                <c:pt idx="39">
                  <c:v>2.3987097921679E-3</c:v>
                </c:pt>
                <c:pt idx="40">
                  <c:v>2.4642129649644355E-3</c:v>
                </c:pt>
                <c:pt idx="41">
                  <c:v>6.8644927676133233E-5</c:v>
                </c:pt>
                <c:pt idx="42">
                  <c:v>6.7900661385152383E-2</c:v>
                </c:pt>
                <c:pt idx="43">
                  <c:v>5.4033298307493149E-4</c:v>
                </c:pt>
                <c:pt idx="44">
                  <c:v>2.5270010057464002E-6</c:v>
                </c:pt>
                <c:pt idx="45">
                  <c:v>3.9856739733298277E-3</c:v>
                </c:pt>
                <c:pt idx="46">
                  <c:v>5.0255465281849398E-5</c:v>
                </c:pt>
                <c:pt idx="47">
                  <c:v>0</c:v>
                </c:pt>
                <c:pt idx="48">
                  <c:v>8.3542880660914781E-2</c:v>
                </c:pt>
                <c:pt idx="49">
                  <c:v>2.323332197386041E-2</c:v>
                </c:pt>
                <c:pt idx="50">
                  <c:v>8.8108754181484398E-4</c:v>
                </c:pt>
                <c:pt idx="51">
                  <c:v>9.8345331344755912E-2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F-4A1E-AE24-B7310BD34E2D}"/>
            </c:ext>
          </c:extLst>
        </c:ser>
        <c:ser>
          <c:idx val="8"/>
          <c:order val="8"/>
          <c:tx>
            <c:strRef>
              <c:f>'家計主要指標1（全国・盛岡市比較）'!$P$4</c:f>
              <c:strCache>
                <c:ptCount val="1"/>
                <c:pt idx="0">
                  <c:v>借入金-全国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'家計主要指標1（全国・盛岡市比較）'!$P$5:$P$58</c:f>
              <c:numCache>
                <c:formatCode>0.0%</c:formatCode>
                <c:ptCount val="54"/>
                <c:pt idx="0">
                  <c:v>1.4154507446647749E-2</c:v>
                </c:pt>
                <c:pt idx="1">
                  <c:v>1.2923946951884806E-2</c:v>
                </c:pt>
                <c:pt idx="2">
                  <c:v>9.494856952484072E-3</c:v>
                </c:pt>
                <c:pt idx="3">
                  <c:v>1.471100278551532E-2</c:v>
                </c:pt>
                <c:pt idx="4">
                  <c:v>9.9148723084626945E-3</c:v>
                </c:pt>
                <c:pt idx="5">
                  <c:v>1.2727483258390102E-2</c:v>
                </c:pt>
                <c:pt idx="6">
                  <c:v>1.2352483181551759E-2</c:v>
                </c:pt>
                <c:pt idx="7">
                  <c:v>1.3299446711445418E-2</c:v>
                </c:pt>
                <c:pt idx="8">
                  <c:v>1.9809851923013218E-2</c:v>
                </c:pt>
                <c:pt idx="9">
                  <c:v>1.5434580061227207E-2</c:v>
                </c:pt>
                <c:pt idx="10">
                  <c:v>1.3173463753253924E-2</c:v>
                </c:pt>
                <c:pt idx="11">
                  <c:v>1.3269825496226368E-2</c:v>
                </c:pt>
                <c:pt idx="12">
                  <c:v>1.2694078177420612E-2</c:v>
                </c:pt>
                <c:pt idx="13">
                  <c:v>1.3591952853607195E-2</c:v>
                </c:pt>
                <c:pt idx="14">
                  <c:v>1.3422678399598365E-2</c:v>
                </c:pt>
                <c:pt idx="15">
                  <c:v>1.8370212306373118E-2</c:v>
                </c:pt>
                <c:pt idx="16">
                  <c:v>1.4766183705823582E-2</c:v>
                </c:pt>
                <c:pt idx="17">
                  <c:v>1.2937894529783087E-2</c:v>
                </c:pt>
                <c:pt idx="18">
                  <c:v>1.0801684330437968E-2</c:v>
                </c:pt>
                <c:pt idx="19">
                  <c:v>1.256981296942004E-2</c:v>
                </c:pt>
                <c:pt idx="20">
                  <c:v>2.008065444094484E-2</c:v>
                </c:pt>
                <c:pt idx="21">
                  <c:v>1.2947934232715008E-2</c:v>
                </c:pt>
                <c:pt idx="22">
                  <c:v>2.1006212014024798E-2</c:v>
                </c:pt>
                <c:pt idx="23">
                  <c:v>1.5610758293138361E-2</c:v>
                </c:pt>
                <c:pt idx="24">
                  <c:v>8.3832619502414371E-3</c:v>
                </c:pt>
                <c:pt idx="25">
                  <c:v>1.3501642306356532E-2</c:v>
                </c:pt>
                <c:pt idx="26">
                  <c:v>1.0593667944345516E-2</c:v>
                </c:pt>
                <c:pt idx="27">
                  <c:v>1.1715336325141745E-2</c:v>
                </c:pt>
                <c:pt idx="28">
                  <c:v>1.9545963129110853E-2</c:v>
                </c:pt>
                <c:pt idx="29">
                  <c:v>3.6660030175943208E-2</c:v>
                </c:pt>
                <c:pt idx="30">
                  <c:v>3.1820463152306015E-2</c:v>
                </c:pt>
                <c:pt idx="31">
                  <c:v>3.298010181419217E-2</c:v>
                </c:pt>
                <c:pt idx="32">
                  <c:v>1.2274764805768596E-2</c:v>
                </c:pt>
                <c:pt idx="33">
                  <c:v>8.9617191013275192E-3</c:v>
                </c:pt>
                <c:pt idx="34">
                  <c:v>1.6542332251865015E-2</c:v>
                </c:pt>
                <c:pt idx="35">
                  <c:v>1.7983473731184821E-2</c:v>
                </c:pt>
                <c:pt idx="36">
                  <c:v>2.3175816464700873E-2</c:v>
                </c:pt>
                <c:pt idx="37">
                  <c:v>1.2232321540346825E-2</c:v>
                </c:pt>
                <c:pt idx="38">
                  <c:v>1.3901653629611476E-2</c:v>
                </c:pt>
                <c:pt idx="39">
                  <c:v>2.0007259885992904E-2</c:v>
                </c:pt>
                <c:pt idx="40">
                  <c:v>1.6232353181187608E-2</c:v>
                </c:pt>
                <c:pt idx="41">
                  <c:v>1.2388775121871658E-2</c:v>
                </c:pt>
                <c:pt idx="42">
                  <c:v>1.9348977636360346E-2</c:v>
                </c:pt>
                <c:pt idx="43">
                  <c:v>1.5837415781853825E-2</c:v>
                </c:pt>
                <c:pt idx="44">
                  <c:v>1.0011404213950532E-2</c:v>
                </c:pt>
                <c:pt idx="45">
                  <c:v>1.4535999274362915E-2</c:v>
                </c:pt>
                <c:pt idx="46">
                  <c:v>1.5734606622944895E-2</c:v>
                </c:pt>
                <c:pt idx="47">
                  <c:v>1.0981047281796686E-2</c:v>
                </c:pt>
                <c:pt idx="48">
                  <c:v>9.7317263195441789E-3</c:v>
                </c:pt>
                <c:pt idx="49">
                  <c:v>1.4548768596192578E-2</c:v>
                </c:pt>
                <c:pt idx="50">
                  <c:v>2.5234629157207384E-2</c:v>
                </c:pt>
                <c:pt idx="51">
                  <c:v>7.907683048866682E-3</c:v>
                </c:pt>
                <c:pt idx="52">
                  <c:v>1.3827791397626694E-2</c:v>
                </c:pt>
                <c:pt idx="53">
                  <c:v>6.8288931612194457E-3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F-4A1E-AE24-B7310BD3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54056"/>
        <c:axId val="535460616"/>
      </c:lineChart>
      <c:lineChart>
        <c:grouping val="standard"/>
        <c:varyColors val="0"/>
        <c:ser>
          <c:idx val="5"/>
          <c:order val="5"/>
          <c:tx>
            <c:strRef>
              <c:f>'家計主要指標1（全国・盛岡市比較）'!$M$4</c:f>
              <c:strCache>
                <c:ptCount val="1"/>
                <c:pt idx="0">
                  <c:v>月賦・掛買-盛岡市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'家計主要指標1（全国・盛岡市比較）'!$M$5:$M$58</c:f>
              <c:numCache>
                <c:formatCode>0.0%</c:formatCode>
                <c:ptCount val="54"/>
                <c:pt idx="0">
                  <c:v>5.1444712714418722E-2</c:v>
                </c:pt>
                <c:pt idx="1">
                  <c:v>5.916081134826992E-2</c:v>
                </c:pt>
                <c:pt idx="2">
                  <c:v>4.6241821080991917E-2</c:v>
                </c:pt>
                <c:pt idx="3">
                  <c:v>5.9202043397639778E-2</c:v>
                </c:pt>
                <c:pt idx="4">
                  <c:v>4.6395403353716322E-2</c:v>
                </c:pt>
                <c:pt idx="5">
                  <c:v>3.2767039674465918E-2</c:v>
                </c:pt>
                <c:pt idx="6">
                  <c:v>3.8860017044600036E-2</c:v>
                </c:pt>
                <c:pt idx="7">
                  <c:v>3.9956738114326339E-2</c:v>
                </c:pt>
                <c:pt idx="8">
                  <c:v>2.9462761153194492E-2</c:v>
                </c:pt>
                <c:pt idx="9">
                  <c:v>2.6424663018817563E-2</c:v>
                </c:pt>
                <c:pt idx="10">
                  <c:v>1.5158516115647926E-2</c:v>
                </c:pt>
                <c:pt idx="11">
                  <c:v>2.1547844599065426E-2</c:v>
                </c:pt>
                <c:pt idx="12">
                  <c:v>2.6763471251933169E-2</c:v>
                </c:pt>
                <c:pt idx="13">
                  <c:v>2.5190234050993545E-2</c:v>
                </c:pt>
                <c:pt idx="14">
                  <c:v>2.0981577328169677E-2</c:v>
                </c:pt>
                <c:pt idx="15">
                  <c:v>3.1137774128670144E-2</c:v>
                </c:pt>
                <c:pt idx="16">
                  <c:v>2.2577083381688325E-2</c:v>
                </c:pt>
                <c:pt idx="17">
                  <c:v>2.334542423815561E-2</c:v>
                </c:pt>
                <c:pt idx="18">
                  <c:v>2.1077263000400148E-2</c:v>
                </c:pt>
                <c:pt idx="19">
                  <c:v>3.2027409046214358E-2</c:v>
                </c:pt>
                <c:pt idx="20">
                  <c:v>1.9891117125984251E-2</c:v>
                </c:pt>
                <c:pt idx="21">
                  <c:v>1.7407992005723176E-2</c:v>
                </c:pt>
                <c:pt idx="22">
                  <c:v>2.4216488144978184E-2</c:v>
                </c:pt>
                <c:pt idx="23">
                  <c:v>3.0250843776284831E-2</c:v>
                </c:pt>
                <c:pt idx="24">
                  <c:v>3.4707158351409979E-2</c:v>
                </c:pt>
                <c:pt idx="25">
                  <c:v>2.0578494944864776E-2</c:v>
                </c:pt>
                <c:pt idx="26">
                  <c:v>2.490897502393357E-2</c:v>
                </c:pt>
                <c:pt idx="27">
                  <c:v>2.849019268822162E-2</c:v>
                </c:pt>
                <c:pt idx="28">
                  <c:v>3.3494420015383053E-2</c:v>
                </c:pt>
                <c:pt idx="29">
                  <c:v>2.8822802423362458E-2</c:v>
                </c:pt>
                <c:pt idx="30">
                  <c:v>2.3471856149202334E-2</c:v>
                </c:pt>
                <c:pt idx="31">
                  <c:v>3.5183932918582635E-2</c:v>
                </c:pt>
                <c:pt idx="32">
                  <c:v>3.8867313243754024E-2</c:v>
                </c:pt>
                <c:pt idx="33">
                  <c:v>3.2594057784586614E-2</c:v>
                </c:pt>
                <c:pt idx="34">
                  <c:v>3.1490856115049363E-2</c:v>
                </c:pt>
                <c:pt idx="35">
                  <c:v>5.5197624259890457E-2</c:v>
                </c:pt>
                <c:pt idx="36">
                  <c:v>2.7798052657440404E-2</c:v>
                </c:pt>
                <c:pt idx="37">
                  <c:v>3.7414863584888616E-2</c:v>
                </c:pt>
                <c:pt idx="38">
                  <c:v>4.0715542636988823E-2</c:v>
                </c:pt>
                <c:pt idx="39">
                  <c:v>5.9559146943808178E-2</c:v>
                </c:pt>
                <c:pt idx="40">
                  <c:v>4.9820842308171576E-2</c:v>
                </c:pt>
                <c:pt idx="41">
                  <c:v>5.1009616725336625E-2</c:v>
                </c:pt>
                <c:pt idx="42">
                  <c:v>6.817500749175906E-2</c:v>
                </c:pt>
                <c:pt idx="43">
                  <c:v>6.3430493634417606E-2</c:v>
                </c:pt>
                <c:pt idx="44">
                  <c:v>7.5986920242794256E-2</c:v>
                </c:pt>
                <c:pt idx="45">
                  <c:v>6.710881596022604E-2</c:v>
                </c:pt>
                <c:pt idx="46">
                  <c:v>6.3314706902947132E-2</c:v>
                </c:pt>
                <c:pt idx="47">
                  <c:v>8.3965963635653743E-2</c:v>
                </c:pt>
                <c:pt idx="48">
                  <c:v>9.5533504986473533E-2</c:v>
                </c:pt>
                <c:pt idx="49">
                  <c:v>0.11099005006167714</c:v>
                </c:pt>
                <c:pt idx="50">
                  <c:v>0.10548753101599948</c:v>
                </c:pt>
                <c:pt idx="51">
                  <c:v>0.11123741970335749</c:v>
                </c:pt>
                <c:pt idx="52">
                  <c:v>8.5158003002293356E-2</c:v>
                </c:pt>
                <c:pt idx="53">
                  <c:v>0.12817455106181982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F-4A1E-AE24-B7310BD34E2D}"/>
            </c:ext>
          </c:extLst>
        </c:ser>
        <c:ser>
          <c:idx val="11"/>
          <c:order val="11"/>
          <c:tx>
            <c:strRef>
              <c:f>'家計主要指標1（全国・盛岡市比較）'!$S$4</c:f>
              <c:strCache>
                <c:ptCount val="1"/>
                <c:pt idx="0">
                  <c:v>月賦・掛買-全国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'家計主要指標1（全国・盛岡市比較）'!$G$5:$G$58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'家計主要指標1（全国・盛岡市比較）'!$S$5:$S$58</c:f>
              <c:numCache>
                <c:formatCode>0.0%</c:formatCode>
                <c:ptCount val="54"/>
                <c:pt idx="0">
                  <c:v>4.7467132327014452E-2</c:v>
                </c:pt>
                <c:pt idx="1">
                  <c:v>4.5840824919705564E-2</c:v>
                </c:pt>
                <c:pt idx="2">
                  <c:v>4.6086147781063035E-2</c:v>
                </c:pt>
                <c:pt idx="3">
                  <c:v>5.0412853163549542E-2</c:v>
                </c:pt>
                <c:pt idx="4">
                  <c:v>4.4767150726089139E-2</c:v>
                </c:pt>
                <c:pt idx="5">
                  <c:v>4.6094910936565217E-2</c:v>
                </c:pt>
                <c:pt idx="6">
                  <c:v>4.4265980806410692E-2</c:v>
                </c:pt>
                <c:pt idx="7">
                  <c:v>3.8146128164044925E-2</c:v>
                </c:pt>
                <c:pt idx="8">
                  <c:v>3.6916553483287512E-2</c:v>
                </c:pt>
                <c:pt idx="9">
                  <c:v>2.957007853054705E-2</c:v>
                </c:pt>
                <c:pt idx="10">
                  <c:v>2.8908305453600545E-2</c:v>
                </c:pt>
                <c:pt idx="11">
                  <c:v>2.5503079730320139E-2</c:v>
                </c:pt>
                <c:pt idx="12">
                  <c:v>2.7053912772099554E-2</c:v>
                </c:pt>
                <c:pt idx="13">
                  <c:v>2.5755899773220819E-2</c:v>
                </c:pt>
                <c:pt idx="14">
                  <c:v>2.3257840936031348E-2</c:v>
                </c:pt>
                <c:pt idx="15">
                  <c:v>2.4411796471269745E-2</c:v>
                </c:pt>
                <c:pt idx="16">
                  <c:v>2.5620983424683007E-2</c:v>
                </c:pt>
                <c:pt idx="17">
                  <c:v>2.5121749134195265E-2</c:v>
                </c:pt>
                <c:pt idx="18">
                  <c:v>2.7953027057972236E-2</c:v>
                </c:pt>
                <c:pt idx="19">
                  <c:v>2.7869532187013882E-2</c:v>
                </c:pt>
                <c:pt idx="20">
                  <c:v>2.7651039757233882E-2</c:v>
                </c:pt>
                <c:pt idx="21">
                  <c:v>2.860191821247892E-2</c:v>
                </c:pt>
                <c:pt idx="22">
                  <c:v>3.2567890652029099E-2</c:v>
                </c:pt>
                <c:pt idx="23">
                  <c:v>3.186447191443028E-2</c:v>
                </c:pt>
                <c:pt idx="24">
                  <c:v>3.4323205239242108E-2</c:v>
                </c:pt>
                <c:pt idx="25">
                  <c:v>3.7397370039882964E-2</c:v>
                </c:pt>
                <c:pt idx="26">
                  <c:v>3.7778477219517874E-2</c:v>
                </c:pt>
                <c:pt idx="27">
                  <c:v>3.5357096116418782E-2</c:v>
                </c:pt>
                <c:pt idx="28">
                  <c:v>3.8447783668475705E-2</c:v>
                </c:pt>
                <c:pt idx="29">
                  <c:v>3.665379547693369E-2</c:v>
                </c:pt>
                <c:pt idx="30">
                  <c:v>3.5860498492245541E-2</c:v>
                </c:pt>
                <c:pt idx="31">
                  <c:v>4.0699066805584841E-2</c:v>
                </c:pt>
                <c:pt idx="32">
                  <c:v>4.2900313055794753E-2</c:v>
                </c:pt>
                <c:pt idx="33">
                  <c:v>4.8097651279424544E-2</c:v>
                </c:pt>
                <c:pt idx="34">
                  <c:v>4.7308383790374241E-2</c:v>
                </c:pt>
                <c:pt idx="35">
                  <c:v>4.8817422164319418E-2</c:v>
                </c:pt>
                <c:pt idx="36">
                  <c:v>5.1825846614721366E-2</c:v>
                </c:pt>
                <c:pt idx="37">
                  <c:v>4.9927708081707503E-2</c:v>
                </c:pt>
                <c:pt idx="38">
                  <c:v>5.734488854395723E-2</c:v>
                </c:pt>
                <c:pt idx="39">
                  <c:v>5.9589323486179326E-2</c:v>
                </c:pt>
                <c:pt idx="40">
                  <c:v>6.0282530442745876E-2</c:v>
                </c:pt>
                <c:pt idx="41">
                  <c:v>6.2390134285351839E-2</c:v>
                </c:pt>
                <c:pt idx="42">
                  <c:v>6.8299947571095407E-2</c:v>
                </c:pt>
                <c:pt idx="43">
                  <c:v>7.5842068530928355E-2</c:v>
                </c:pt>
                <c:pt idx="44">
                  <c:v>8.1100787077716924E-2</c:v>
                </c:pt>
                <c:pt idx="45">
                  <c:v>9.2737349610551495E-2</c:v>
                </c:pt>
                <c:pt idx="46">
                  <c:v>8.5856688337320283E-2</c:v>
                </c:pt>
                <c:pt idx="47">
                  <c:v>9.3631839625416172E-2</c:v>
                </c:pt>
                <c:pt idx="48">
                  <c:v>0.10503318220645247</c:v>
                </c:pt>
                <c:pt idx="49">
                  <c:v>0.11615640516502534</c:v>
                </c:pt>
                <c:pt idx="50">
                  <c:v>0.11274135792356121</c:v>
                </c:pt>
                <c:pt idx="51">
                  <c:v>0.11518858307849134</c:v>
                </c:pt>
                <c:pt idx="52">
                  <c:v>0.12192258554607921</c:v>
                </c:pt>
                <c:pt idx="53">
                  <c:v>0.13963856083493545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BF-4A1E-AE24-B7310BD3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7084912"/>
        <c:axId val="737084256"/>
      </c:lineChart>
      <c:catAx>
        <c:axId val="53545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60616"/>
        <c:crosses val="autoZero"/>
        <c:auto val="1"/>
        <c:lblAlgn val="ctr"/>
        <c:lblOffset val="100"/>
        <c:noMultiLvlLbl val="0"/>
      </c:catAx>
      <c:valAx>
        <c:axId val="53546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54056"/>
        <c:crosses val="autoZero"/>
        <c:crossBetween val="between"/>
      </c:valAx>
      <c:valAx>
        <c:axId val="737084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084912"/>
        <c:crosses val="max"/>
        <c:crossBetween val="between"/>
      </c:valAx>
      <c:catAx>
        <c:axId val="73708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7084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消費者ローン新規供与額・信用残高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日本クレジット協会・日本の消費者信用統計</a:t>
            </a:r>
            <a:r>
              <a:rPr lang="en-US" altLang="ja-JP" sz="1200"/>
              <a:t>》1976-2012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'金融2 (2)'!$A$32</c:f>
              <c:strCache>
                <c:ptCount val="1"/>
                <c:pt idx="0">
                  <c:v>消費者ローン新規供与額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(2)'!$B$31:$AM$31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(2)'!$B$32:$AM$32</c:f>
              <c:numCache>
                <c:formatCode>#,##0_ </c:formatCode>
                <c:ptCount val="38"/>
                <c:pt idx="1">
                  <c:v>19923</c:v>
                </c:pt>
                <c:pt idx="2">
                  <c:v>23358</c:v>
                </c:pt>
                <c:pt idx="3">
                  <c:v>28908</c:v>
                </c:pt>
                <c:pt idx="4">
                  <c:v>37830</c:v>
                </c:pt>
                <c:pt idx="5">
                  <c:v>48643</c:v>
                </c:pt>
                <c:pt idx="6">
                  <c:v>61628</c:v>
                </c:pt>
                <c:pt idx="7">
                  <c:v>79870</c:v>
                </c:pt>
                <c:pt idx="8">
                  <c:v>89490</c:v>
                </c:pt>
                <c:pt idx="9">
                  <c:v>87015</c:v>
                </c:pt>
                <c:pt idx="10">
                  <c:v>94652</c:v>
                </c:pt>
                <c:pt idx="11">
                  <c:v>109010</c:v>
                </c:pt>
                <c:pt idx="12">
                  <c:v>137526</c:v>
                </c:pt>
                <c:pt idx="13">
                  <c:v>169999</c:v>
                </c:pt>
                <c:pt idx="14">
                  <c:v>211094</c:v>
                </c:pt>
                <c:pt idx="15">
                  <c:v>243265</c:v>
                </c:pt>
                <c:pt idx="16">
                  <c:v>236876</c:v>
                </c:pt>
                <c:pt idx="17">
                  <c:v>223420</c:v>
                </c:pt>
                <c:pt idx="18">
                  <c:v>194500</c:v>
                </c:pt>
                <c:pt idx="19">
                  <c:v>199065</c:v>
                </c:pt>
                <c:pt idx="20">
                  <c:v>210906</c:v>
                </c:pt>
                <c:pt idx="21">
                  <c:v>220522</c:v>
                </c:pt>
                <c:pt idx="22">
                  <c:v>230077</c:v>
                </c:pt>
                <c:pt idx="23">
                  <c:v>232100</c:v>
                </c:pt>
                <c:pt idx="24">
                  <c:v>228669</c:v>
                </c:pt>
                <c:pt idx="25">
                  <c:v>236050</c:v>
                </c:pt>
                <c:pt idx="26">
                  <c:v>246716</c:v>
                </c:pt>
                <c:pt idx="27">
                  <c:v>244656</c:v>
                </c:pt>
                <c:pt idx="28">
                  <c:v>238164</c:v>
                </c:pt>
                <c:pt idx="29">
                  <c:v>237650</c:v>
                </c:pt>
                <c:pt idx="30">
                  <c:v>245263</c:v>
                </c:pt>
                <c:pt idx="31">
                  <c:v>218863</c:v>
                </c:pt>
                <c:pt idx="32">
                  <c:v>197059</c:v>
                </c:pt>
                <c:pt idx="33">
                  <c:v>157446</c:v>
                </c:pt>
                <c:pt idx="34">
                  <c:v>125978</c:v>
                </c:pt>
                <c:pt idx="35">
                  <c:v>91713</c:v>
                </c:pt>
                <c:pt idx="36">
                  <c:v>81949</c:v>
                </c:pt>
                <c:pt idx="37">
                  <c:v>87345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5-4410-9084-E2A40B4C4776}"/>
            </c:ext>
          </c:extLst>
        </c:ser>
        <c:ser>
          <c:idx val="1"/>
          <c:order val="1"/>
          <c:tx>
            <c:strRef>
              <c:f>'金融2 (2)'!$A$33</c:f>
              <c:strCache>
                <c:ptCount val="1"/>
                <c:pt idx="0">
                  <c:v>消費者ローン信用残高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(2)'!$B$31:$AM$31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(2)'!$B$33:$AM$33</c:f>
              <c:numCache>
                <c:formatCode>#,##0_);[Red]\(#,##0\)</c:formatCode>
                <c:ptCount val="38"/>
                <c:pt idx="1">
                  <c:v>23981</c:v>
                </c:pt>
                <c:pt idx="2">
                  <c:v>27999</c:v>
                </c:pt>
                <c:pt idx="3">
                  <c:v>32916</c:v>
                </c:pt>
                <c:pt idx="4">
                  <c:v>40927</c:v>
                </c:pt>
                <c:pt idx="5">
                  <c:v>51997</c:v>
                </c:pt>
                <c:pt idx="6">
                  <c:v>61509</c:v>
                </c:pt>
                <c:pt idx="7">
                  <c:v>74030</c:v>
                </c:pt>
                <c:pt idx="8">
                  <c:v>83600</c:v>
                </c:pt>
                <c:pt idx="9">
                  <c:v>88234</c:v>
                </c:pt>
                <c:pt idx="10">
                  <c:v>96695</c:v>
                </c:pt>
                <c:pt idx="11">
                  <c:v>112827</c:v>
                </c:pt>
                <c:pt idx="12">
                  <c:v>140660</c:v>
                </c:pt>
                <c:pt idx="13">
                  <c:v>195353</c:v>
                </c:pt>
                <c:pt idx="14">
                  <c:v>268025</c:v>
                </c:pt>
                <c:pt idx="15">
                  <c:v>339888</c:v>
                </c:pt>
                <c:pt idx="16">
                  <c:v>373278</c:v>
                </c:pt>
                <c:pt idx="17">
                  <c:v>387097</c:v>
                </c:pt>
                <c:pt idx="18">
                  <c:v>380177</c:v>
                </c:pt>
                <c:pt idx="19">
                  <c:v>372432</c:v>
                </c:pt>
                <c:pt idx="20">
                  <c:v>372017</c:v>
                </c:pt>
                <c:pt idx="21">
                  <c:v>374035</c:v>
                </c:pt>
                <c:pt idx="22">
                  <c:v>372867</c:v>
                </c:pt>
                <c:pt idx="23">
                  <c:v>355959</c:v>
                </c:pt>
                <c:pt idx="24">
                  <c:v>351211</c:v>
                </c:pt>
                <c:pt idx="25">
                  <c:v>356620</c:v>
                </c:pt>
                <c:pt idx="26">
                  <c:v>358517</c:v>
                </c:pt>
                <c:pt idx="27">
                  <c:v>352849</c:v>
                </c:pt>
                <c:pt idx="28">
                  <c:v>346492</c:v>
                </c:pt>
                <c:pt idx="29">
                  <c:v>344999</c:v>
                </c:pt>
                <c:pt idx="30">
                  <c:v>330471</c:v>
                </c:pt>
                <c:pt idx="31">
                  <c:v>315477</c:v>
                </c:pt>
                <c:pt idx="32">
                  <c:v>294078</c:v>
                </c:pt>
                <c:pt idx="33">
                  <c:v>280050</c:v>
                </c:pt>
                <c:pt idx="34">
                  <c:v>251518</c:v>
                </c:pt>
                <c:pt idx="35">
                  <c:v>224863</c:v>
                </c:pt>
                <c:pt idx="36">
                  <c:v>208398</c:v>
                </c:pt>
                <c:pt idx="37">
                  <c:v>200112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5-4410-9084-E2A40B4C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867016"/>
        <c:axId val="682069352"/>
      </c:lineChart>
      <c:catAx>
        <c:axId val="46386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2069352"/>
        <c:crosses val="autoZero"/>
        <c:auto val="1"/>
        <c:lblAlgn val="ctr"/>
        <c:lblOffset val="100"/>
        <c:noMultiLvlLbl val="0"/>
      </c:catAx>
      <c:valAx>
        <c:axId val="682069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386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消費者金融　新規供与額・信用残高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日本クレジット協会・日本の消費者信用統計</a:t>
            </a:r>
            <a:r>
              <a:rPr lang="en-US" altLang="ja-JP" sz="1200"/>
              <a:t>》1976-2018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'金融2 (2)'!$A$27</c:f>
              <c:strCache>
                <c:ptCount val="1"/>
                <c:pt idx="0">
                  <c:v>消費者金融新規供与額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(2)'!$B$26:$AS$26</c:f>
              <c:strCache>
                <c:ptCount val="44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  <c:pt idx="43">
                  <c:v>2018年</c:v>
                </c:pt>
              </c:strCache>
            </c:strRef>
          </c:cat>
          <c:val>
            <c:numRef>
              <c:f>'金融2 (2)'!$B$27:$AS$27</c:f>
              <c:numCache>
                <c:formatCode>#,##0_ </c:formatCode>
                <c:ptCount val="44"/>
                <c:pt idx="1">
                  <c:v>51025</c:v>
                </c:pt>
                <c:pt idx="2">
                  <c:v>60140</c:v>
                </c:pt>
                <c:pt idx="3">
                  <c:v>71044</c:v>
                </c:pt>
                <c:pt idx="4">
                  <c:v>83712</c:v>
                </c:pt>
                <c:pt idx="5">
                  <c:v>102874</c:v>
                </c:pt>
                <c:pt idx="6">
                  <c:v>109777</c:v>
                </c:pt>
                <c:pt idx="7">
                  <c:v>136031</c:v>
                </c:pt>
                <c:pt idx="8">
                  <c:v>147595</c:v>
                </c:pt>
                <c:pt idx="9">
                  <c:v>156988</c:v>
                </c:pt>
                <c:pt idx="10">
                  <c:v>178662</c:v>
                </c:pt>
                <c:pt idx="11">
                  <c:v>204157</c:v>
                </c:pt>
                <c:pt idx="12">
                  <c:v>252820</c:v>
                </c:pt>
                <c:pt idx="13">
                  <c:v>287140</c:v>
                </c:pt>
                <c:pt idx="14">
                  <c:v>338521</c:v>
                </c:pt>
                <c:pt idx="15">
                  <c:v>395365</c:v>
                </c:pt>
                <c:pt idx="16">
                  <c:v>403124</c:v>
                </c:pt>
                <c:pt idx="17">
                  <c:v>400769</c:v>
                </c:pt>
                <c:pt idx="18">
                  <c:v>407002</c:v>
                </c:pt>
                <c:pt idx="19">
                  <c:v>422308</c:v>
                </c:pt>
                <c:pt idx="20">
                  <c:v>427987</c:v>
                </c:pt>
                <c:pt idx="21">
                  <c:v>434157</c:v>
                </c:pt>
                <c:pt idx="22">
                  <c:v>434789</c:v>
                </c:pt>
                <c:pt idx="23">
                  <c:v>430342</c:v>
                </c:pt>
                <c:pt idx="24">
                  <c:v>398585</c:v>
                </c:pt>
                <c:pt idx="25">
                  <c:v>389378</c:v>
                </c:pt>
                <c:pt idx="26">
                  <c:v>385948</c:v>
                </c:pt>
                <c:pt idx="27">
                  <c:v>364766</c:v>
                </c:pt>
                <c:pt idx="28">
                  <c:v>330217</c:v>
                </c:pt>
                <c:pt idx="29">
                  <c:v>320161</c:v>
                </c:pt>
                <c:pt idx="30">
                  <c:v>317817</c:v>
                </c:pt>
                <c:pt idx="31">
                  <c:v>288852</c:v>
                </c:pt>
                <c:pt idx="32">
                  <c:v>266761</c:v>
                </c:pt>
                <c:pt idx="33">
                  <c:v>222782</c:v>
                </c:pt>
                <c:pt idx="34">
                  <c:v>178416</c:v>
                </c:pt>
                <c:pt idx="35">
                  <c:v>137677</c:v>
                </c:pt>
                <c:pt idx="36">
                  <c:v>120133</c:v>
                </c:pt>
                <c:pt idx="37">
                  <c:v>123596</c:v>
                </c:pt>
                <c:pt idx="38">
                  <c:v>33057</c:v>
                </c:pt>
                <c:pt idx="39">
                  <c:v>33050</c:v>
                </c:pt>
                <c:pt idx="40">
                  <c:v>33860</c:v>
                </c:pt>
                <c:pt idx="41">
                  <c:v>35938</c:v>
                </c:pt>
                <c:pt idx="42">
                  <c:v>34958</c:v>
                </c:pt>
                <c:pt idx="43">
                  <c:v>35795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5-48E8-B9BB-5C6B7A4A846B}"/>
            </c:ext>
          </c:extLst>
        </c:ser>
        <c:ser>
          <c:idx val="1"/>
          <c:order val="1"/>
          <c:tx>
            <c:strRef>
              <c:f>'金融2 (2)'!$A$28</c:f>
              <c:strCache>
                <c:ptCount val="1"/>
                <c:pt idx="0">
                  <c:v>消費者金融信用残高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(2)'!$B$26:$AS$26</c:f>
              <c:strCache>
                <c:ptCount val="44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  <c:pt idx="43">
                  <c:v>2018年</c:v>
                </c:pt>
              </c:strCache>
            </c:strRef>
          </c:cat>
          <c:val>
            <c:numRef>
              <c:f>'金融2 (2)'!$B$28:$AS$28</c:f>
              <c:numCache>
                <c:formatCode>#,##0_);[Red]\(#,##0\)</c:formatCode>
                <c:ptCount val="44"/>
                <c:pt idx="1">
                  <c:v>50264</c:v>
                </c:pt>
                <c:pt idx="2">
                  <c:v>58617</c:v>
                </c:pt>
                <c:pt idx="3">
                  <c:v>68169</c:v>
                </c:pt>
                <c:pt idx="4">
                  <c:v>76853</c:v>
                </c:pt>
                <c:pt idx="5">
                  <c:v>91608</c:v>
                </c:pt>
                <c:pt idx="6">
                  <c:v>104362</c:v>
                </c:pt>
                <c:pt idx="7">
                  <c:v>120151</c:v>
                </c:pt>
                <c:pt idx="8">
                  <c:v>138575</c:v>
                </c:pt>
                <c:pt idx="9">
                  <c:v>150330</c:v>
                </c:pt>
                <c:pt idx="10">
                  <c:v>166980</c:v>
                </c:pt>
                <c:pt idx="11">
                  <c:v>195952</c:v>
                </c:pt>
                <c:pt idx="12">
                  <c:v>241205</c:v>
                </c:pt>
                <c:pt idx="13">
                  <c:v>297833</c:v>
                </c:pt>
                <c:pt idx="14">
                  <c:v>390700</c:v>
                </c:pt>
                <c:pt idx="15">
                  <c:v>477557</c:v>
                </c:pt>
                <c:pt idx="16">
                  <c:v>522581</c:v>
                </c:pt>
                <c:pt idx="17">
                  <c:v>546308</c:v>
                </c:pt>
                <c:pt idx="18">
                  <c:v>574186</c:v>
                </c:pt>
                <c:pt idx="19">
                  <c:v>578946</c:v>
                </c:pt>
                <c:pt idx="20">
                  <c:v>570839</c:v>
                </c:pt>
                <c:pt idx="21">
                  <c:v>569515</c:v>
                </c:pt>
                <c:pt idx="22">
                  <c:v>560714</c:v>
                </c:pt>
                <c:pt idx="23">
                  <c:v>538288</c:v>
                </c:pt>
                <c:pt idx="24">
                  <c:v>504725</c:v>
                </c:pt>
                <c:pt idx="25">
                  <c:v>492608</c:v>
                </c:pt>
                <c:pt idx="26">
                  <c:v>482244</c:v>
                </c:pt>
                <c:pt idx="27">
                  <c:v>459397</c:v>
                </c:pt>
                <c:pt idx="28">
                  <c:v>441263</c:v>
                </c:pt>
                <c:pt idx="29">
                  <c:v>429900</c:v>
                </c:pt>
                <c:pt idx="30">
                  <c:v>405072</c:v>
                </c:pt>
                <c:pt idx="31">
                  <c:v>387451</c:v>
                </c:pt>
                <c:pt idx="32">
                  <c:v>365772</c:v>
                </c:pt>
                <c:pt idx="33">
                  <c:v>347234</c:v>
                </c:pt>
                <c:pt idx="34">
                  <c:v>305361</c:v>
                </c:pt>
                <c:pt idx="35">
                  <c:v>272008</c:v>
                </c:pt>
                <c:pt idx="36">
                  <c:v>247492</c:v>
                </c:pt>
                <c:pt idx="37">
                  <c:v>237213</c:v>
                </c:pt>
                <c:pt idx="38">
                  <c:v>67790</c:v>
                </c:pt>
                <c:pt idx="39">
                  <c:v>62287</c:v>
                </c:pt>
                <c:pt idx="40">
                  <c:v>60148</c:v>
                </c:pt>
                <c:pt idx="41">
                  <c:v>60627</c:v>
                </c:pt>
                <c:pt idx="42">
                  <c:v>62179</c:v>
                </c:pt>
                <c:pt idx="43">
                  <c:v>64882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5-48E8-B9BB-5C6B7A4A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595704"/>
        <c:axId val="682589144"/>
      </c:lineChart>
      <c:catAx>
        <c:axId val="68259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2589144"/>
        <c:crosses val="autoZero"/>
        <c:auto val="1"/>
        <c:lblAlgn val="ctr"/>
        <c:lblOffset val="100"/>
        <c:noMultiLvlLbl val="0"/>
      </c:catAx>
      <c:valAx>
        <c:axId val="68258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2595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一人当たり家計可処分所得・消費者信用残高</a:t>
            </a:r>
            <a:r>
              <a:rPr lang="en-US" altLang="ja-JP" sz="1200"/>
              <a:t>《</a:t>
            </a:r>
            <a:r>
              <a:rPr lang="ja-JP" altLang="en-US" sz="1200"/>
              <a:t>日本クレジット協会・日本の消費者信用統計</a:t>
            </a:r>
            <a:r>
              <a:rPr lang="en-US" altLang="ja-JP" sz="1200"/>
              <a:t>》1975-2012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'金融2 (2)'!$A$17</c:f>
              <c:strCache>
                <c:ptCount val="1"/>
                <c:pt idx="0">
                  <c:v>一人当たり家計可処分所得（千円）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(2)'!$B$17:$AM$17</c:f>
              <c:numCache>
                <c:formatCode>#,##0_);[Red]\(#,##0\)</c:formatCode>
                <c:ptCount val="38"/>
                <c:pt idx="1">
                  <c:v>1091</c:v>
                </c:pt>
                <c:pt idx="2">
                  <c:v>1184</c:v>
                </c:pt>
                <c:pt idx="3">
                  <c:v>1277</c:v>
                </c:pt>
                <c:pt idx="4">
                  <c:v>1352</c:v>
                </c:pt>
                <c:pt idx="5">
                  <c:v>1452</c:v>
                </c:pt>
                <c:pt idx="6">
                  <c:v>1531</c:v>
                </c:pt>
                <c:pt idx="7">
                  <c:v>1592</c:v>
                </c:pt>
                <c:pt idx="8">
                  <c:v>1659</c:v>
                </c:pt>
                <c:pt idx="9">
                  <c:v>1723</c:v>
                </c:pt>
                <c:pt idx="10">
                  <c:v>1794</c:v>
                </c:pt>
                <c:pt idx="11">
                  <c:v>1867</c:v>
                </c:pt>
                <c:pt idx="12">
                  <c:v>1944</c:v>
                </c:pt>
                <c:pt idx="13">
                  <c:v>2028</c:v>
                </c:pt>
                <c:pt idx="14">
                  <c:v>2158</c:v>
                </c:pt>
                <c:pt idx="15">
                  <c:v>2282</c:v>
                </c:pt>
                <c:pt idx="16">
                  <c:v>2416</c:v>
                </c:pt>
                <c:pt idx="17">
                  <c:v>2503</c:v>
                </c:pt>
                <c:pt idx="18">
                  <c:v>2558</c:v>
                </c:pt>
                <c:pt idx="19">
                  <c:v>2438</c:v>
                </c:pt>
                <c:pt idx="20">
                  <c:v>2446</c:v>
                </c:pt>
                <c:pt idx="21">
                  <c:v>2444</c:v>
                </c:pt>
                <c:pt idx="22">
                  <c:v>2488</c:v>
                </c:pt>
                <c:pt idx="23">
                  <c:v>2500</c:v>
                </c:pt>
                <c:pt idx="24">
                  <c:v>2473</c:v>
                </c:pt>
                <c:pt idx="25">
                  <c:v>2431</c:v>
                </c:pt>
                <c:pt idx="26">
                  <c:v>2356</c:v>
                </c:pt>
                <c:pt idx="27">
                  <c:v>2341</c:v>
                </c:pt>
                <c:pt idx="28">
                  <c:v>2260</c:v>
                </c:pt>
                <c:pt idx="29">
                  <c:v>2264</c:v>
                </c:pt>
                <c:pt idx="30">
                  <c:v>2271</c:v>
                </c:pt>
                <c:pt idx="31">
                  <c:v>2279</c:v>
                </c:pt>
                <c:pt idx="32">
                  <c:v>2284</c:v>
                </c:pt>
                <c:pt idx="33">
                  <c:v>2265</c:v>
                </c:pt>
                <c:pt idx="34">
                  <c:v>2243</c:v>
                </c:pt>
                <c:pt idx="35">
                  <c:v>2245</c:v>
                </c:pt>
                <c:pt idx="36">
                  <c:v>2247</c:v>
                </c:pt>
                <c:pt idx="37">
                  <c:v>2250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7-4097-AC3B-A63FF8C954DB}"/>
            </c:ext>
          </c:extLst>
        </c:ser>
        <c:ser>
          <c:idx val="1"/>
          <c:order val="1"/>
          <c:tx>
            <c:strRef>
              <c:f>'金融2 (2)'!$A$18</c:f>
              <c:strCache>
                <c:ptCount val="1"/>
                <c:pt idx="0">
                  <c:v>一人当たり消費者信用残高（千円）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(2)'!$B$18:$AM$18</c:f>
              <c:numCache>
                <c:formatCode>#,##0_);[Red]\(#,##0\)</c:formatCode>
                <c:ptCount val="38"/>
                <c:pt idx="0" formatCode="General">
                  <c:v>63</c:v>
                </c:pt>
                <c:pt idx="1">
                  <c:v>73</c:v>
                </c:pt>
                <c:pt idx="2">
                  <c:v>84</c:v>
                </c:pt>
                <c:pt idx="3">
                  <c:v>97</c:v>
                </c:pt>
                <c:pt idx="4">
                  <c:v>113</c:v>
                </c:pt>
                <c:pt idx="5">
                  <c:v>133</c:v>
                </c:pt>
                <c:pt idx="6">
                  <c:v>151</c:v>
                </c:pt>
                <c:pt idx="7">
                  <c:v>171</c:v>
                </c:pt>
                <c:pt idx="8">
                  <c:v>196</c:v>
                </c:pt>
                <c:pt idx="9">
                  <c:v>209</c:v>
                </c:pt>
                <c:pt idx="10">
                  <c:v>227</c:v>
                </c:pt>
                <c:pt idx="11">
                  <c:v>254</c:v>
                </c:pt>
                <c:pt idx="12">
                  <c:v>294</c:v>
                </c:pt>
                <c:pt idx="13">
                  <c:v>353</c:v>
                </c:pt>
                <c:pt idx="14">
                  <c:v>433</c:v>
                </c:pt>
                <c:pt idx="15">
                  <c:v>514</c:v>
                </c:pt>
                <c:pt idx="16">
                  <c:v>556</c:v>
                </c:pt>
                <c:pt idx="17">
                  <c:v>579</c:v>
                </c:pt>
                <c:pt idx="18">
                  <c:v>598</c:v>
                </c:pt>
                <c:pt idx="19">
                  <c:v>603</c:v>
                </c:pt>
                <c:pt idx="20">
                  <c:v>600</c:v>
                </c:pt>
                <c:pt idx="21">
                  <c:v>602</c:v>
                </c:pt>
                <c:pt idx="22">
                  <c:v>593</c:v>
                </c:pt>
                <c:pt idx="23">
                  <c:v>565</c:v>
                </c:pt>
                <c:pt idx="24">
                  <c:v>531</c:v>
                </c:pt>
                <c:pt idx="25">
                  <c:v>517</c:v>
                </c:pt>
                <c:pt idx="26">
                  <c:v>504</c:v>
                </c:pt>
                <c:pt idx="27">
                  <c:v>481</c:v>
                </c:pt>
                <c:pt idx="28">
                  <c:v>462</c:v>
                </c:pt>
                <c:pt idx="29">
                  <c:v>452</c:v>
                </c:pt>
                <c:pt idx="30">
                  <c:v>435</c:v>
                </c:pt>
                <c:pt idx="31">
                  <c:v>420</c:v>
                </c:pt>
                <c:pt idx="32">
                  <c:v>404</c:v>
                </c:pt>
                <c:pt idx="33">
                  <c:v>389</c:v>
                </c:pt>
                <c:pt idx="34">
                  <c:v>353</c:v>
                </c:pt>
                <c:pt idx="35">
                  <c:v>323</c:v>
                </c:pt>
                <c:pt idx="36">
                  <c:v>306</c:v>
                </c:pt>
                <c:pt idx="3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7-4097-AC3B-A63FF8C95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0108472"/>
        <c:axId val="690111752"/>
      </c:barChart>
      <c:lineChart>
        <c:grouping val="standard"/>
        <c:varyColors val="0"/>
        <c:ser>
          <c:idx val="2"/>
          <c:order val="2"/>
          <c:tx>
            <c:strRef>
              <c:f>'金融2 (2)'!$A$19</c:f>
              <c:strCache>
                <c:ptCount val="1"/>
                <c:pt idx="0">
                  <c:v>消費者信用残高／家計可処分所得(%)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(2)'!$B$19:$AM$19</c:f>
              <c:numCache>
                <c:formatCode>0.0%</c:formatCode>
                <c:ptCount val="38"/>
                <c:pt idx="1">
                  <c:v>6.6911090742438131E-2</c:v>
                </c:pt>
                <c:pt idx="2">
                  <c:v>7.0945945945945943E-2</c:v>
                </c:pt>
                <c:pt idx="3">
                  <c:v>7.5959279561472207E-2</c:v>
                </c:pt>
                <c:pt idx="4">
                  <c:v>8.357988165680473E-2</c:v>
                </c:pt>
                <c:pt idx="5">
                  <c:v>9.1597796143250684E-2</c:v>
                </c:pt>
                <c:pt idx="6">
                  <c:v>9.8628347485303719E-2</c:v>
                </c:pt>
                <c:pt idx="7">
                  <c:v>0.10741206030150753</c:v>
                </c:pt>
                <c:pt idx="8">
                  <c:v>0.11814345991561181</c:v>
                </c:pt>
                <c:pt idx="9">
                  <c:v>0.12130005803830528</c:v>
                </c:pt>
                <c:pt idx="10">
                  <c:v>0.12653288740245261</c:v>
                </c:pt>
                <c:pt idx="11">
                  <c:v>0.13604713444027852</c:v>
                </c:pt>
                <c:pt idx="12">
                  <c:v>0.15123456790123457</c:v>
                </c:pt>
                <c:pt idx="13">
                  <c:v>0.17406311637080868</c:v>
                </c:pt>
                <c:pt idx="14">
                  <c:v>0.20064874884151992</c:v>
                </c:pt>
                <c:pt idx="15">
                  <c:v>0.22524101665205959</c:v>
                </c:pt>
                <c:pt idx="16">
                  <c:v>0.23013245033112584</c:v>
                </c:pt>
                <c:pt idx="17">
                  <c:v>0.23132241310427487</c:v>
                </c:pt>
                <c:pt idx="18">
                  <c:v>0.23377638780297108</c:v>
                </c:pt>
                <c:pt idx="19">
                  <c:v>0.24733388022969646</c:v>
                </c:pt>
                <c:pt idx="20">
                  <c:v>0.24529844644317253</c:v>
                </c:pt>
                <c:pt idx="21">
                  <c:v>0.24631751227495907</c:v>
                </c:pt>
                <c:pt idx="22">
                  <c:v>0.23834405144694534</c:v>
                </c:pt>
                <c:pt idx="23">
                  <c:v>0.22600000000000001</c:v>
                </c:pt>
                <c:pt idx="24">
                  <c:v>0.21471896482005662</c:v>
                </c:pt>
                <c:pt idx="25">
                  <c:v>0.21266968325791855</c:v>
                </c:pt>
                <c:pt idx="26">
                  <c:v>0.21392190152801357</c:v>
                </c:pt>
                <c:pt idx="27">
                  <c:v>0.20546774882528834</c:v>
                </c:pt>
                <c:pt idx="28">
                  <c:v>0.20442477876106194</c:v>
                </c:pt>
                <c:pt idx="29">
                  <c:v>0.19964664310954064</c:v>
                </c:pt>
                <c:pt idx="30">
                  <c:v>0.19154557463672392</c:v>
                </c:pt>
                <c:pt idx="31">
                  <c:v>0.18429135585783238</c:v>
                </c:pt>
                <c:pt idx="32">
                  <c:v>0.17688266199649738</c:v>
                </c:pt>
                <c:pt idx="33">
                  <c:v>0.17174392935982341</c:v>
                </c:pt>
                <c:pt idx="34">
                  <c:v>0.15737851092287117</c:v>
                </c:pt>
                <c:pt idx="35">
                  <c:v>0.14387527839643652</c:v>
                </c:pt>
                <c:pt idx="36">
                  <c:v>0.13618157543391188</c:v>
                </c:pt>
                <c:pt idx="37">
                  <c:v>0.1351111111111111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7-4097-AC3B-A63FF8C95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116344"/>
        <c:axId val="690116016"/>
      </c:lineChart>
      <c:catAx>
        <c:axId val="69010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0111752"/>
        <c:crosses val="autoZero"/>
        <c:auto val="1"/>
        <c:lblAlgn val="ctr"/>
        <c:lblOffset val="100"/>
        <c:noMultiLvlLbl val="0"/>
      </c:catAx>
      <c:valAx>
        <c:axId val="69011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0108472"/>
        <c:crosses val="autoZero"/>
        <c:crossBetween val="between"/>
      </c:valAx>
      <c:valAx>
        <c:axId val="690116016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0116344"/>
        <c:crosses val="max"/>
        <c:crossBetween val="between"/>
      </c:valAx>
      <c:catAx>
        <c:axId val="690116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116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消費者信用残高伸び率・消費者信用返済負担率・家計可処分所得伸び率・貯蓄率</a:t>
            </a:r>
            <a:r>
              <a:rPr lang="en-US" altLang="ja-JP" sz="1200"/>
              <a:t>《</a:t>
            </a:r>
            <a:r>
              <a:rPr lang="ja-JP" altLang="en-US" sz="1200"/>
              <a:t>日本クレジット協会・日本の消費者信用統計</a:t>
            </a:r>
            <a:r>
              <a:rPr lang="en-US" altLang="ja-JP" sz="1200"/>
              <a:t>》1975-2012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'金融2 (2)'!$A$20</c:f>
              <c:strCache>
                <c:ptCount val="1"/>
                <c:pt idx="0">
                  <c:v>消費者信用残高伸び率(%)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(2)'!$B$20:$AM$20</c:f>
              <c:numCache>
                <c:formatCode>0.0;"△ "0.0</c:formatCode>
                <c:ptCount val="38"/>
                <c:pt idx="0">
                  <c:v>16.25</c:v>
                </c:pt>
                <c:pt idx="1">
                  <c:v>16.05</c:v>
                </c:pt>
                <c:pt idx="2">
                  <c:v>16.45</c:v>
                </c:pt>
                <c:pt idx="3">
                  <c:v>16.850000000000001</c:v>
                </c:pt>
                <c:pt idx="4">
                  <c:v>16.75</c:v>
                </c:pt>
                <c:pt idx="5">
                  <c:v>18.57</c:v>
                </c:pt>
                <c:pt idx="6">
                  <c:v>14.4</c:v>
                </c:pt>
                <c:pt idx="7">
                  <c:v>14.38</c:v>
                </c:pt>
                <c:pt idx="8">
                  <c:v>15.36</c:v>
                </c:pt>
                <c:pt idx="9">
                  <c:v>7.23</c:v>
                </c:pt>
                <c:pt idx="10">
                  <c:v>9.08</c:v>
                </c:pt>
                <c:pt idx="11">
                  <c:v>12.95</c:v>
                </c:pt>
                <c:pt idx="12">
                  <c:v>15.3</c:v>
                </c:pt>
                <c:pt idx="13">
                  <c:v>20.5</c:v>
                </c:pt>
                <c:pt idx="14">
                  <c:v>23.1</c:v>
                </c:pt>
                <c:pt idx="15">
                  <c:v>19.2</c:v>
                </c:pt>
                <c:pt idx="16">
                  <c:v>8.4</c:v>
                </c:pt>
                <c:pt idx="17">
                  <c:v>4.5999999999999996</c:v>
                </c:pt>
                <c:pt idx="18">
                  <c:v>3.6</c:v>
                </c:pt>
                <c:pt idx="19">
                  <c:v>1.1000000000000001</c:v>
                </c:pt>
                <c:pt idx="20">
                  <c:v>-0.4</c:v>
                </c:pt>
                <c:pt idx="21">
                  <c:v>0.4</c:v>
                </c:pt>
                <c:pt idx="22">
                  <c:v>-1.5</c:v>
                </c:pt>
                <c:pt idx="23">
                  <c:v>-4.7</c:v>
                </c:pt>
                <c:pt idx="24">
                  <c:v>-6.1</c:v>
                </c:pt>
                <c:pt idx="25">
                  <c:v>-2.6</c:v>
                </c:pt>
                <c:pt idx="26">
                  <c:v>-2.7</c:v>
                </c:pt>
                <c:pt idx="27">
                  <c:v>-4.5999999999999996</c:v>
                </c:pt>
                <c:pt idx="28">
                  <c:v>-2.2000000000000002</c:v>
                </c:pt>
                <c:pt idx="29">
                  <c:v>-2</c:v>
                </c:pt>
                <c:pt idx="30">
                  <c:v>-3.8</c:v>
                </c:pt>
                <c:pt idx="31">
                  <c:v>-3.4</c:v>
                </c:pt>
                <c:pt idx="32">
                  <c:v>-3.8</c:v>
                </c:pt>
                <c:pt idx="33">
                  <c:v>-3.8</c:v>
                </c:pt>
                <c:pt idx="34">
                  <c:v>-9.3000000000000007</c:v>
                </c:pt>
                <c:pt idx="35">
                  <c:v>-8.1999999999999993</c:v>
                </c:pt>
                <c:pt idx="36">
                  <c:v>-5.3</c:v>
                </c:pt>
                <c:pt idx="37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4-483F-B087-BD946162D100}"/>
            </c:ext>
          </c:extLst>
        </c:ser>
        <c:ser>
          <c:idx val="1"/>
          <c:order val="1"/>
          <c:tx>
            <c:strRef>
              <c:f>'金融2 (2)'!$A$21</c:f>
              <c:strCache>
                <c:ptCount val="1"/>
                <c:pt idx="0">
                  <c:v>消費者信用返済負担率(%)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(2)'!$B$21:$AM$21</c:f>
              <c:numCache>
                <c:formatCode>0.0;"△ "0.0</c:formatCode>
                <c:ptCount val="38"/>
                <c:pt idx="0">
                  <c:v>8.2100000000000009</c:v>
                </c:pt>
                <c:pt idx="1">
                  <c:v>8.57</c:v>
                </c:pt>
                <c:pt idx="2">
                  <c:v>8.98</c:v>
                </c:pt>
                <c:pt idx="3">
                  <c:v>9.32</c:v>
                </c:pt>
                <c:pt idx="4">
                  <c:v>10.28</c:v>
                </c:pt>
                <c:pt idx="5">
                  <c:v>10.95</c:v>
                </c:pt>
                <c:pt idx="6">
                  <c:v>11.55</c:v>
                </c:pt>
                <c:pt idx="7">
                  <c:v>12.92</c:v>
                </c:pt>
                <c:pt idx="8">
                  <c:v>13.34</c:v>
                </c:pt>
                <c:pt idx="9">
                  <c:v>14.39</c:v>
                </c:pt>
                <c:pt idx="10">
                  <c:v>14.95</c:v>
                </c:pt>
                <c:pt idx="11">
                  <c:v>15.37</c:v>
                </c:pt>
                <c:pt idx="12">
                  <c:v>16.7</c:v>
                </c:pt>
                <c:pt idx="13">
                  <c:v>17.2</c:v>
                </c:pt>
                <c:pt idx="14">
                  <c:v>17.899999999999999</c:v>
                </c:pt>
                <c:pt idx="15">
                  <c:v>19.8</c:v>
                </c:pt>
                <c:pt idx="16">
                  <c:v>21.1</c:v>
                </c:pt>
                <c:pt idx="17">
                  <c:v>21.1</c:v>
                </c:pt>
                <c:pt idx="18">
                  <c:v>21.6</c:v>
                </c:pt>
                <c:pt idx="19">
                  <c:v>21.9</c:v>
                </c:pt>
                <c:pt idx="20">
                  <c:v>23.9</c:v>
                </c:pt>
                <c:pt idx="21">
                  <c:v>24.6</c:v>
                </c:pt>
                <c:pt idx="22">
                  <c:v>24.8</c:v>
                </c:pt>
                <c:pt idx="23">
                  <c:v>25.3</c:v>
                </c:pt>
                <c:pt idx="24">
                  <c:v>24.8</c:v>
                </c:pt>
                <c:pt idx="25">
                  <c:v>24.5</c:v>
                </c:pt>
                <c:pt idx="26">
                  <c:v>25.5</c:v>
                </c:pt>
                <c:pt idx="27">
                  <c:v>25.4</c:v>
                </c:pt>
                <c:pt idx="28">
                  <c:v>25</c:v>
                </c:pt>
                <c:pt idx="29">
                  <c:v>25.4</c:v>
                </c:pt>
                <c:pt idx="30">
                  <c:v>26.6</c:v>
                </c:pt>
                <c:pt idx="31">
                  <c:v>26</c:v>
                </c:pt>
                <c:pt idx="32">
                  <c:v>26.2</c:v>
                </c:pt>
                <c:pt idx="33">
                  <c:v>25.9</c:v>
                </c:pt>
                <c:pt idx="34">
                  <c:v>25.9</c:v>
                </c:pt>
                <c:pt idx="35">
                  <c:v>24.6</c:v>
                </c:pt>
                <c:pt idx="36">
                  <c:v>24.5</c:v>
                </c:pt>
                <c:pt idx="37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4-483F-B087-BD946162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337816"/>
        <c:axId val="676338144"/>
      </c:barChart>
      <c:lineChart>
        <c:grouping val="standard"/>
        <c:varyColors val="0"/>
        <c:ser>
          <c:idx val="2"/>
          <c:order val="2"/>
          <c:tx>
            <c:strRef>
              <c:f>'金融2 (2)'!$A$22</c:f>
              <c:strCache>
                <c:ptCount val="1"/>
                <c:pt idx="0">
                  <c:v>家計可処分所得伸び率(%)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(2)'!$B$22:$AM$22</c:f>
              <c:numCache>
                <c:formatCode>0.0;"△ "0.0</c:formatCode>
                <c:ptCount val="38"/>
                <c:pt idx="0">
                  <c:v>13.86</c:v>
                </c:pt>
                <c:pt idx="1">
                  <c:v>12.97</c:v>
                </c:pt>
                <c:pt idx="2">
                  <c:v>9.16</c:v>
                </c:pt>
                <c:pt idx="3">
                  <c:v>10.79</c:v>
                </c:pt>
                <c:pt idx="4">
                  <c:v>6.67</c:v>
                </c:pt>
                <c:pt idx="5">
                  <c:v>8.19</c:v>
                </c:pt>
                <c:pt idx="6">
                  <c:v>6.14</c:v>
                </c:pt>
                <c:pt idx="7">
                  <c:v>4.68</c:v>
                </c:pt>
                <c:pt idx="8">
                  <c:v>4.82</c:v>
                </c:pt>
                <c:pt idx="9">
                  <c:v>4.46</c:v>
                </c:pt>
                <c:pt idx="10">
                  <c:v>4.88</c:v>
                </c:pt>
                <c:pt idx="11">
                  <c:v>4.49</c:v>
                </c:pt>
                <c:pt idx="12">
                  <c:v>2.6</c:v>
                </c:pt>
                <c:pt idx="13">
                  <c:v>4.8</c:v>
                </c:pt>
                <c:pt idx="14">
                  <c:v>6.8</c:v>
                </c:pt>
                <c:pt idx="15">
                  <c:v>6.1</c:v>
                </c:pt>
                <c:pt idx="16">
                  <c:v>6.2</c:v>
                </c:pt>
                <c:pt idx="17">
                  <c:v>3.9</c:v>
                </c:pt>
                <c:pt idx="18">
                  <c:v>2.5</c:v>
                </c:pt>
                <c:pt idx="19">
                  <c:v>1.9</c:v>
                </c:pt>
                <c:pt idx="20">
                  <c:v>0.6</c:v>
                </c:pt>
                <c:pt idx="21">
                  <c:v>0.1</c:v>
                </c:pt>
                <c:pt idx="22">
                  <c:v>2.1</c:v>
                </c:pt>
                <c:pt idx="23">
                  <c:v>0.7</c:v>
                </c:pt>
                <c:pt idx="24">
                  <c:v>-0.9</c:v>
                </c:pt>
                <c:pt idx="25">
                  <c:v>-1.5</c:v>
                </c:pt>
                <c:pt idx="26">
                  <c:v>-2.9</c:v>
                </c:pt>
                <c:pt idx="27">
                  <c:v>-0.2</c:v>
                </c:pt>
                <c:pt idx="28">
                  <c:v>-0.3</c:v>
                </c:pt>
                <c:pt idx="29">
                  <c:v>0.2</c:v>
                </c:pt>
                <c:pt idx="30">
                  <c:v>0.3</c:v>
                </c:pt>
                <c:pt idx="31">
                  <c:v>0.4</c:v>
                </c:pt>
                <c:pt idx="32">
                  <c:v>0.2</c:v>
                </c:pt>
                <c:pt idx="33">
                  <c:v>-0.9</c:v>
                </c:pt>
                <c:pt idx="34">
                  <c:v>-1.1000000000000001</c:v>
                </c:pt>
                <c:pt idx="35">
                  <c:v>0.5</c:v>
                </c:pt>
                <c:pt idx="36">
                  <c:v>-0.1</c:v>
                </c:pt>
                <c:pt idx="37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4-483F-B087-BD946162D100}"/>
            </c:ext>
          </c:extLst>
        </c:ser>
        <c:ser>
          <c:idx val="3"/>
          <c:order val="3"/>
          <c:tx>
            <c:strRef>
              <c:f>'金融2 (2)'!$A$23</c:f>
              <c:strCache>
                <c:ptCount val="1"/>
                <c:pt idx="0">
                  <c:v>貯蓄率(%)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(2)'!$B$16:$AM$16</c:f>
              <c:strCache>
                <c:ptCount val="38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</c:strCache>
            </c:strRef>
          </c:cat>
          <c:val>
            <c:numRef>
              <c:f>'金融2 (2)'!$B$23:$AM$23</c:f>
              <c:numCache>
                <c:formatCode>0.0;"△ "0.0</c:formatCode>
                <c:ptCount val="38"/>
                <c:pt idx="0">
                  <c:v>22.1</c:v>
                </c:pt>
                <c:pt idx="1">
                  <c:v>22.4</c:v>
                </c:pt>
                <c:pt idx="2">
                  <c:v>21</c:v>
                </c:pt>
                <c:pt idx="3">
                  <c:v>20.8</c:v>
                </c:pt>
                <c:pt idx="4">
                  <c:v>18.2</c:v>
                </c:pt>
                <c:pt idx="5">
                  <c:v>17.899999999999999</c:v>
                </c:pt>
                <c:pt idx="6">
                  <c:v>18.3</c:v>
                </c:pt>
                <c:pt idx="7">
                  <c:v>16.5</c:v>
                </c:pt>
                <c:pt idx="8">
                  <c:v>16.3</c:v>
                </c:pt>
                <c:pt idx="9">
                  <c:v>16</c:v>
                </c:pt>
                <c:pt idx="10">
                  <c:v>16</c:v>
                </c:pt>
                <c:pt idx="11">
                  <c:v>16.600000000000001</c:v>
                </c:pt>
                <c:pt idx="12">
                  <c:v>13.8</c:v>
                </c:pt>
                <c:pt idx="13">
                  <c:v>13</c:v>
                </c:pt>
                <c:pt idx="14">
                  <c:v>12.9</c:v>
                </c:pt>
                <c:pt idx="15">
                  <c:v>12.1</c:v>
                </c:pt>
                <c:pt idx="16">
                  <c:v>13.2</c:v>
                </c:pt>
                <c:pt idx="17">
                  <c:v>13.1</c:v>
                </c:pt>
                <c:pt idx="18">
                  <c:v>13.4</c:v>
                </c:pt>
                <c:pt idx="19">
                  <c:v>12.6</c:v>
                </c:pt>
                <c:pt idx="20">
                  <c:v>11.9</c:v>
                </c:pt>
                <c:pt idx="21">
                  <c:v>9.8000000000000007</c:v>
                </c:pt>
                <c:pt idx="22">
                  <c:v>10</c:v>
                </c:pt>
                <c:pt idx="23">
                  <c:v>11.1</c:v>
                </c:pt>
                <c:pt idx="24">
                  <c:v>10.7</c:v>
                </c:pt>
                <c:pt idx="25">
                  <c:v>9.6</c:v>
                </c:pt>
                <c:pt idx="26">
                  <c:v>6.7</c:v>
                </c:pt>
                <c:pt idx="27">
                  <c:v>7.2</c:v>
                </c:pt>
                <c:pt idx="28">
                  <c:v>2.5</c:v>
                </c:pt>
                <c:pt idx="29">
                  <c:v>2.1</c:v>
                </c:pt>
                <c:pt idx="30">
                  <c:v>1.4</c:v>
                </c:pt>
                <c:pt idx="31">
                  <c:v>1.1000000000000001</c:v>
                </c:pt>
                <c:pt idx="32">
                  <c:v>0.9</c:v>
                </c:pt>
                <c:pt idx="33">
                  <c:v>0.4</c:v>
                </c:pt>
                <c:pt idx="34">
                  <c:v>2.4</c:v>
                </c:pt>
                <c:pt idx="35">
                  <c:v>2</c:v>
                </c:pt>
                <c:pt idx="36">
                  <c:v>2.7</c:v>
                </c:pt>
                <c:pt idx="37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4-483F-B087-BD946162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337816"/>
        <c:axId val="676338144"/>
      </c:lineChart>
      <c:catAx>
        <c:axId val="676337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6338144"/>
        <c:crosses val="autoZero"/>
        <c:auto val="1"/>
        <c:lblAlgn val="ctr"/>
        <c:lblOffset val="100"/>
        <c:noMultiLvlLbl val="0"/>
      </c:catAx>
      <c:valAx>
        <c:axId val="67633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;&quot;△ &quot;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6337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'金融2 (2)'!$A$27:$B$27</c:f>
              <c:strCache>
                <c:ptCount val="2"/>
                <c:pt idx="0">
                  <c:v>消費者金融新規供与額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'金融2 (2)'!$C$26:$J$26</c:f>
              <c:strCache>
                <c:ptCount val="8"/>
                <c:pt idx="0">
                  <c:v>1976年</c:v>
                </c:pt>
                <c:pt idx="1">
                  <c:v>1977年</c:v>
                </c:pt>
                <c:pt idx="2">
                  <c:v>1978年</c:v>
                </c:pt>
                <c:pt idx="3">
                  <c:v>1979年</c:v>
                </c:pt>
                <c:pt idx="4">
                  <c:v>1980年</c:v>
                </c:pt>
                <c:pt idx="5">
                  <c:v>1981年</c:v>
                </c:pt>
                <c:pt idx="6">
                  <c:v>1982年</c:v>
                </c:pt>
                <c:pt idx="7">
                  <c:v>1983年</c:v>
                </c:pt>
              </c:strCache>
            </c:strRef>
          </c:cat>
          <c:val>
            <c:numRef>
              <c:f>'金融2 (2)'!$C$27:$J$27</c:f>
              <c:numCache>
                <c:formatCode>#,##0_ </c:formatCode>
                <c:ptCount val="8"/>
                <c:pt idx="0">
                  <c:v>51025</c:v>
                </c:pt>
                <c:pt idx="1">
                  <c:v>60140</c:v>
                </c:pt>
                <c:pt idx="2">
                  <c:v>71044</c:v>
                </c:pt>
                <c:pt idx="3">
                  <c:v>83712</c:v>
                </c:pt>
                <c:pt idx="4">
                  <c:v>102874</c:v>
                </c:pt>
                <c:pt idx="5">
                  <c:v>109777</c:v>
                </c:pt>
                <c:pt idx="6">
                  <c:v>136031</c:v>
                </c:pt>
                <c:pt idx="7">
                  <c:v>147595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C-4A6D-BF4A-FAE7FF473A53}"/>
            </c:ext>
          </c:extLst>
        </c:ser>
        <c:ser>
          <c:idx val="1"/>
          <c:order val="1"/>
          <c:tx>
            <c:strRef>
              <c:f>'金融2 (2)'!$A$28:$B$28</c:f>
              <c:strCache>
                <c:ptCount val="2"/>
                <c:pt idx="0">
                  <c:v>消費者金融信用残高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'金融2 (2)'!$C$26:$J$26</c:f>
              <c:strCache>
                <c:ptCount val="8"/>
                <c:pt idx="0">
                  <c:v>1976年</c:v>
                </c:pt>
                <c:pt idx="1">
                  <c:v>1977年</c:v>
                </c:pt>
                <c:pt idx="2">
                  <c:v>1978年</c:v>
                </c:pt>
                <c:pt idx="3">
                  <c:v>1979年</c:v>
                </c:pt>
                <c:pt idx="4">
                  <c:v>1980年</c:v>
                </c:pt>
                <c:pt idx="5">
                  <c:v>1981年</c:v>
                </c:pt>
                <c:pt idx="6">
                  <c:v>1982年</c:v>
                </c:pt>
                <c:pt idx="7">
                  <c:v>1983年</c:v>
                </c:pt>
              </c:strCache>
            </c:strRef>
          </c:cat>
          <c:val>
            <c:numRef>
              <c:f>'金融2 (2)'!$C$28:$J$28</c:f>
              <c:numCache>
                <c:formatCode>#,##0_);[Red]\(#,##0\)</c:formatCode>
                <c:ptCount val="8"/>
                <c:pt idx="0">
                  <c:v>50264</c:v>
                </c:pt>
                <c:pt idx="1">
                  <c:v>58617</c:v>
                </c:pt>
                <c:pt idx="2">
                  <c:v>68169</c:v>
                </c:pt>
                <c:pt idx="3">
                  <c:v>76853</c:v>
                </c:pt>
                <c:pt idx="4">
                  <c:v>91608</c:v>
                </c:pt>
                <c:pt idx="5">
                  <c:v>104362</c:v>
                </c:pt>
                <c:pt idx="6">
                  <c:v>120151</c:v>
                </c:pt>
                <c:pt idx="7">
                  <c:v>138575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C-4A6D-BF4A-FAE7FF473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739392"/>
        <c:axId val="664734144"/>
      </c:barChart>
      <c:catAx>
        <c:axId val="6647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4734144"/>
        <c:crosses val="autoZero"/>
        <c:auto val="1"/>
        <c:lblAlgn val="ctr"/>
        <c:lblOffset val="100"/>
        <c:noMultiLvlLbl val="0"/>
      </c:catAx>
      <c:valAx>
        <c:axId val="66473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473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'金融2 (2)'!$A$4</c:f>
              <c:strCache>
                <c:ptCount val="1"/>
                <c:pt idx="0">
                  <c:v>販売信用</c:v>
                </c:pt>
              </c:strCache>
            </c:strRef>
          </c:tx>
          <c:spPr>
            <a:ln w="2222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  <a:round/>
              </a:ln>
              <a:effectLst/>
            </c:spPr>
          </c:marker>
          <c:cat>
            <c:strRef>
              <c:f>'金融2 (2)'!$B$3:$Q$3</c:f>
              <c:strCache>
                <c:ptCount val="16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</c:strCache>
            </c:strRef>
          </c:cat>
          <c:val>
            <c:numRef>
              <c:f>'金融2 (2)'!$B$4:$Q$4</c:f>
              <c:numCache>
                <c:formatCode>#,##0_ </c:formatCode>
                <c:ptCount val="16"/>
                <c:pt idx="1">
                  <c:v>64696</c:v>
                </c:pt>
                <c:pt idx="2">
                  <c:v>72697</c:v>
                </c:pt>
                <c:pt idx="3">
                  <c:v>82303</c:v>
                </c:pt>
                <c:pt idx="4">
                  <c:v>96538</c:v>
                </c:pt>
                <c:pt idx="5">
                  <c:v>107485</c:v>
                </c:pt>
                <c:pt idx="6">
                  <c:v>120813</c:v>
                </c:pt>
                <c:pt idx="7">
                  <c:v>133485</c:v>
                </c:pt>
                <c:pt idx="8">
                  <c:v>147504</c:v>
                </c:pt>
                <c:pt idx="9">
                  <c:v>157530</c:v>
                </c:pt>
                <c:pt idx="10">
                  <c:v>168398</c:v>
                </c:pt>
                <c:pt idx="11">
                  <c:v>179582</c:v>
                </c:pt>
                <c:pt idx="12">
                  <c:v>189110</c:v>
                </c:pt>
                <c:pt idx="13">
                  <c:v>211986</c:v>
                </c:pt>
                <c:pt idx="14">
                  <c:v>234469</c:v>
                </c:pt>
                <c:pt idx="15">
                  <c:v>260211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8-4435-902E-AE5381222040}"/>
            </c:ext>
          </c:extLst>
        </c:ser>
        <c:ser>
          <c:idx val="1"/>
          <c:order val="1"/>
          <c:tx>
            <c:strRef>
              <c:f>'金融2 (2)'!$A$6</c:f>
              <c:strCache>
                <c:ptCount val="1"/>
                <c:pt idx="0">
                  <c:v>消費者金融</c:v>
                </c:pt>
              </c:strCache>
            </c:strRef>
          </c:tx>
          <c:spPr>
            <a:ln w="2222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  <a:round/>
              </a:ln>
              <a:effectLst/>
            </c:spPr>
          </c:marker>
          <c:cat>
            <c:strRef>
              <c:f>'金融2 (2)'!$B$3:$Q$3</c:f>
              <c:strCache>
                <c:ptCount val="16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</c:strCache>
            </c:strRef>
          </c:cat>
          <c:val>
            <c:numRef>
              <c:f>'金融2 (2)'!$B$6:$Q$6</c:f>
              <c:numCache>
                <c:formatCode>#,##0_ </c:formatCode>
                <c:ptCount val="16"/>
                <c:pt idx="1">
                  <c:v>51025</c:v>
                </c:pt>
                <c:pt idx="2">
                  <c:v>60140</c:v>
                </c:pt>
                <c:pt idx="3">
                  <c:v>71044</c:v>
                </c:pt>
                <c:pt idx="4">
                  <c:v>83712</c:v>
                </c:pt>
                <c:pt idx="5">
                  <c:v>102874</c:v>
                </c:pt>
                <c:pt idx="6">
                  <c:v>109777</c:v>
                </c:pt>
                <c:pt idx="7">
                  <c:v>136031</c:v>
                </c:pt>
                <c:pt idx="8">
                  <c:v>147595</c:v>
                </c:pt>
                <c:pt idx="9">
                  <c:v>156988</c:v>
                </c:pt>
                <c:pt idx="10">
                  <c:v>178662</c:v>
                </c:pt>
                <c:pt idx="11">
                  <c:v>204157</c:v>
                </c:pt>
                <c:pt idx="12">
                  <c:v>252820</c:v>
                </c:pt>
                <c:pt idx="13">
                  <c:v>287140</c:v>
                </c:pt>
                <c:pt idx="14">
                  <c:v>338521</c:v>
                </c:pt>
                <c:pt idx="15">
                  <c:v>395365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8-4435-902E-AE5381222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875904"/>
        <c:axId val="665883120"/>
      </c:lineChart>
      <c:catAx>
        <c:axId val="66587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883120"/>
        <c:crosses val="autoZero"/>
        <c:auto val="1"/>
        <c:lblAlgn val="ctr"/>
        <c:lblOffset val="100"/>
        <c:noMultiLvlLbl val="0"/>
      </c:catAx>
      <c:valAx>
        <c:axId val="665883120"/>
        <c:scaling>
          <c:orientation val="minMax"/>
        </c:scaling>
        <c:delete val="0"/>
        <c:axPos val="l"/>
        <c:numFmt formatCode="#,##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6587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'金融2 (2)'!$A$27</c:f>
              <c:strCache>
                <c:ptCount val="1"/>
                <c:pt idx="0">
                  <c:v>消費者金融新規供与額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'金融2 (2)'!$V$26:$AG$26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'金融2 (2)'!$V$27:$AG$27</c:f>
              <c:numCache>
                <c:formatCode>#,##0_ </c:formatCode>
                <c:ptCount val="12"/>
                <c:pt idx="0">
                  <c:v>427987</c:v>
                </c:pt>
                <c:pt idx="1">
                  <c:v>434157</c:v>
                </c:pt>
                <c:pt idx="2">
                  <c:v>434789</c:v>
                </c:pt>
                <c:pt idx="3">
                  <c:v>430342</c:v>
                </c:pt>
                <c:pt idx="4">
                  <c:v>398585</c:v>
                </c:pt>
                <c:pt idx="5">
                  <c:v>389378</c:v>
                </c:pt>
                <c:pt idx="6">
                  <c:v>385948</c:v>
                </c:pt>
                <c:pt idx="7">
                  <c:v>364766</c:v>
                </c:pt>
                <c:pt idx="8">
                  <c:v>330217</c:v>
                </c:pt>
                <c:pt idx="9">
                  <c:v>320161</c:v>
                </c:pt>
                <c:pt idx="10">
                  <c:v>317817</c:v>
                </c:pt>
                <c:pt idx="11">
                  <c:v>288852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D-4FD1-A707-133D8913A94C}"/>
            </c:ext>
          </c:extLst>
        </c:ser>
        <c:ser>
          <c:idx val="1"/>
          <c:order val="1"/>
          <c:tx>
            <c:strRef>
              <c:f>'金融2 (2)'!$A$28</c:f>
              <c:strCache>
                <c:ptCount val="1"/>
                <c:pt idx="0">
                  <c:v>消費者金融信用残高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'金融2 (2)'!$V$26:$AG$26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'金融2 (2)'!$V$28:$AG$28</c:f>
              <c:numCache>
                <c:formatCode>#,##0_);[Red]\(#,##0\)</c:formatCode>
                <c:ptCount val="12"/>
                <c:pt idx="0">
                  <c:v>570839</c:v>
                </c:pt>
                <c:pt idx="1">
                  <c:v>569515</c:v>
                </c:pt>
                <c:pt idx="2">
                  <c:v>560714</c:v>
                </c:pt>
                <c:pt idx="3">
                  <c:v>538288</c:v>
                </c:pt>
                <c:pt idx="4">
                  <c:v>504725</c:v>
                </c:pt>
                <c:pt idx="5">
                  <c:v>492608</c:v>
                </c:pt>
                <c:pt idx="6">
                  <c:v>482244</c:v>
                </c:pt>
                <c:pt idx="7">
                  <c:v>459397</c:v>
                </c:pt>
                <c:pt idx="8">
                  <c:v>441263</c:v>
                </c:pt>
                <c:pt idx="9">
                  <c:v>429900</c:v>
                </c:pt>
                <c:pt idx="10">
                  <c:v>405072</c:v>
                </c:pt>
                <c:pt idx="11">
                  <c:v>387451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4D-4FD1-A707-133D8913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130168"/>
        <c:axId val="518122952"/>
      </c:barChart>
      <c:catAx>
        <c:axId val="51813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8122952"/>
        <c:crosses val="autoZero"/>
        <c:auto val="1"/>
        <c:lblAlgn val="ctr"/>
        <c:lblOffset val="100"/>
        <c:noMultiLvlLbl val="0"/>
      </c:catAx>
      <c:valAx>
        <c:axId val="51812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813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相談!$B$4</c:f>
              <c:strCache>
                <c:ptCount val="1"/>
                <c:pt idx="0">
                  <c:v>多重債務相談件数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相談!$A$5:$A$27</c:f>
              <c:strCache>
                <c:ptCount val="23"/>
                <c:pt idx="0">
                  <c:v>1982年度</c:v>
                </c:pt>
                <c:pt idx="1">
                  <c:v>1983年度</c:v>
                </c:pt>
                <c:pt idx="2">
                  <c:v>1984年度</c:v>
                </c:pt>
                <c:pt idx="3">
                  <c:v>1985年度</c:v>
                </c:pt>
                <c:pt idx="4">
                  <c:v>1986年度</c:v>
                </c:pt>
                <c:pt idx="5">
                  <c:v>1987年度</c:v>
                </c:pt>
                <c:pt idx="6">
                  <c:v>1988年度</c:v>
                </c:pt>
                <c:pt idx="7">
                  <c:v>1989年度</c:v>
                </c:pt>
                <c:pt idx="8">
                  <c:v>1990年度</c:v>
                </c:pt>
                <c:pt idx="9">
                  <c:v>1991年度</c:v>
                </c:pt>
                <c:pt idx="10">
                  <c:v>1992年度</c:v>
                </c:pt>
                <c:pt idx="11">
                  <c:v>1993年度</c:v>
                </c:pt>
                <c:pt idx="12">
                  <c:v>1994年度</c:v>
                </c:pt>
                <c:pt idx="13">
                  <c:v>1995年度</c:v>
                </c:pt>
                <c:pt idx="14">
                  <c:v>1996年度</c:v>
                </c:pt>
                <c:pt idx="15">
                  <c:v>1997年度</c:v>
                </c:pt>
                <c:pt idx="16">
                  <c:v>1998年度</c:v>
                </c:pt>
                <c:pt idx="17">
                  <c:v>1999年度</c:v>
                </c:pt>
                <c:pt idx="18">
                  <c:v>2000年度</c:v>
                </c:pt>
                <c:pt idx="19">
                  <c:v>2001年度</c:v>
                </c:pt>
                <c:pt idx="20">
                  <c:v>2002年度</c:v>
                </c:pt>
                <c:pt idx="21">
                  <c:v>2003年度</c:v>
                </c:pt>
                <c:pt idx="22">
                  <c:v>2004年度</c:v>
                </c:pt>
              </c:strCache>
            </c:strRef>
          </c:cat>
          <c:val>
            <c:numRef>
              <c:f>相談!$B$5:$B$27</c:f>
              <c:numCache>
                <c:formatCode>#,##0_ </c:formatCode>
                <c:ptCount val="23"/>
                <c:pt idx="0">
                  <c:v>51</c:v>
                </c:pt>
                <c:pt idx="1">
                  <c:v>459</c:v>
                </c:pt>
                <c:pt idx="2">
                  <c:v>195</c:v>
                </c:pt>
                <c:pt idx="3">
                  <c:v>131</c:v>
                </c:pt>
                <c:pt idx="4">
                  <c:v>148</c:v>
                </c:pt>
                <c:pt idx="5">
                  <c:v>148</c:v>
                </c:pt>
                <c:pt idx="6">
                  <c:v>114</c:v>
                </c:pt>
                <c:pt idx="7">
                  <c:v>197</c:v>
                </c:pt>
                <c:pt idx="8">
                  <c:v>297</c:v>
                </c:pt>
                <c:pt idx="9">
                  <c:v>462</c:v>
                </c:pt>
                <c:pt idx="10">
                  <c:v>715</c:v>
                </c:pt>
                <c:pt idx="11">
                  <c:v>655</c:v>
                </c:pt>
                <c:pt idx="12">
                  <c:v>676</c:v>
                </c:pt>
                <c:pt idx="13">
                  <c:v>672</c:v>
                </c:pt>
                <c:pt idx="14">
                  <c:v>754</c:v>
                </c:pt>
                <c:pt idx="15">
                  <c:v>916</c:v>
                </c:pt>
                <c:pt idx="16">
                  <c:v>1170</c:v>
                </c:pt>
                <c:pt idx="17">
                  <c:v>1156</c:v>
                </c:pt>
                <c:pt idx="18">
                  <c:v>1273</c:v>
                </c:pt>
                <c:pt idx="19">
                  <c:v>1657</c:v>
                </c:pt>
                <c:pt idx="20">
                  <c:v>1686</c:v>
                </c:pt>
                <c:pt idx="21">
                  <c:v>1726</c:v>
                </c:pt>
                <c:pt idx="22">
                  <c:v>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9-4150-9B05-659AFE8D7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30819904"/>
        <c:axId val="730820232"/>
      </c:barChart>
      <c:lineChart>
        <c:grouping val="standard"/>
        <c:varyColors val="0"/>
        <c:ser>
          <c:idx val="1"/>
          <c:order val="1"/>
          <c:tx>
            <c:strRef>
              <c:f>相談!$C$4</c:f>
              <c:strCache>
                <c:ptCount val="1"/>
                <c:pt idx="0">
                  <c:v>全相談件数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相談!$A$5:$A$27</c:f>
              <c:strCache>
                <c:ptCount val="23"/>
                <c:pt idx="0">
                  <c:v>1982年度</c:v>
                </c:pt>
                <c:pt idx="1">
                  <c:v>1983年度</c:v>
                </c:pt>
                <c:pt idx="2">
                  <c:v>1984年度</c:v>
                </c:pt>
                <c:pt idx="3">
                  <c:v>1985年度</c:v>
                </c:pt>
                <c:pt idx="4">
                  <c:v>1986年度</c:v>
                </c:pt>
                <c:pt idx="5">
                  <c:v>1987年度</c:v>
                </c:pt>
                <c:pt idx="6">
                  <c:v>1988年度</c:v>
                </c:pt>
                <c:pt idx="7">
                  <c:v>1989年度</c:v>
                </c:pt>
                <c:pt idx="8">
                  <c:v>1990年度</c:v>
                </c:pt>
                <c:pt idx="9">
                  <c:v>1991年度</c:v>
                </c:pt>
                <c:pt idx="10">
                  <c:v>1992年度</c:v>
                </c:pt>
                <c:pt idx="11">
                  <c:v>1993年度</c:v>
                </c:pt>
                <c:pt idx="12">
                  <c:v>1994年度</c:v>
                </c:pt>
                <c:pt idx="13">
                  <c:v>1995年度</c:v>
                </c:pt>
                <c:pt idx="14">
                  <c:v>1996年度</c:v>
                </c:pt>
                <c:pt idx="15">
                  <c:v>1997年度</c:v>
                </c:pt>
                <c:pt idx="16">
                  <c:v>1998年度</c:v>
                </c:pt>
                <c:pt idx="17">
                  <c:v>1999年度</c:v>
                </c:pt>
                <c:pt idx="18">
                  <c:v>2000年度</c:v>
                </c:pt>
                <c:pt idx="19">
                  <c:v>2001年度</c:v>
                </c:pt>
                <c:pt idx="20">
                  <c:v>2002年度</c:v>
                </c:pt>
                <c:pt idx="21">
                  <c:v>2003年度</c:v>
                </c:pt>
                <c:pt idx="22">
                  <c:v>2004年度</c:v>
                </c:pt>
              </c:strCache>
            </c:strRef>
          </c:cat>
          <c:val>
            <c:numRef>
              <c:f>相談!$C$5:$C$27</c:f>
              <c:numCache>
                <c:formatCode>#,##0_ </c:formatCode>
                <c:ptCount val="23"/>
                <c:pt idx="0">
                  <c:v>2312</c:v>
                </c:pt>
                <c:pt idx="1">
                  <c:v>3418</c:v>
                </c:pt>
                <c:pt idx="2">
                  <c:v>3639</c:v>
                </c:pt>
                <c:pt idx="3">
                  <c:v>3766</c:v>
                </c:pt>
                <c:pt idx="4">
                  <c:v>3628</c:v>
                </c:pt>
                <c:pt idx="5">
                  <c:v>3399</c:v>
                </c:pt>
                <c:pt idx="6">
                  <c:v>3247</c:v>
                </c:pt>
                <c:pt idx="7">
                  <c:v>3208</c:v>
                </c:pt>
                <c:pt idx="8">
                  <c:v>2886</c:v>
                </c:pt>
                <c:pt idx="9">
                  <c:v>3056</c:v>
                </c:pt>
                <c:pt idx="10">
                  <c:v>3231</c:v>
                </c:pt>
                <c:pt idx="11">
                  <c:v>3954</c:v>
                </c:pt>
                <c:pt idx="12">
                  <c:v>3912</c:v>
                </c:pt>
                <c:pt idx="13">
                  <c:v>4417</c:v>
                </c:pt>
                <c:pt idx="14">
                  <c:v>5135</c:v>
                </c:pt>
                <c:pt idx="15">
                  <c:v>5409</c:v>
                </c:pt>
                <c:pt idx="16">
                  <c:v>5631</c:v>
                </c:pt>
                <c:pt idx="17">
                  <c:v>6436</c:v>
                </c:pt>
                <c:pt idx="18">
                  <c:v>6673</c:v>
                </c:pt>
                <c:pt idx="19">
                  <c:v>8633</c:v>
                </c:pt>
                <c:pt idx="20">
                  <c:v>10353</c:v>
                </c:pt>
                <c:pt idx="21">
                  <c:v>16377</c:v>
                </c:pt>
                <c:pt idx="22">
                  <c:v>18780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9-4150-9B05-659AFE8D7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827448"/>
        <c:axId val="730831056"/>
      </c:lineChart>
      <c:catAx>
        <c:axId val="73081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0820232"/>
        <c:crosses val="autoZero"/>
        <c:auto val="1"/>
        <c:lblAlgn val="ctr"/>
        <c:lblOffset val="100"/>
        <c:noMultiLvlLbl val="0"/>
      </c:catAx>
      <c:valAx>
        <c:axId val="730820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0819904"/>
        <c:crosses val="autoZero"/>
        <c:crossBetween val="between"/>
      </c:valAx>
      <c:valAx>
        <c:axId val="730831056"/>
        <c:scaling>
          <c:orientation val="minMax"/>
        </c:scaling>
        <c:delete val="0"/>
        <c:axPos val="r"/>
        <c:numFmt formatCode="#,##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0827448"/>
        <c:crosses val="max"/>
        <c:crossBetween val="between"/>
      </c:valAx>
      <c:catAx>
        <c:axId val="730827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0831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'金融1 (2)'!$C$12</c:f>
              <c:strCache>
                <c:ptCount val="1"/>
                <c:pt idx="0">
                  <c:v>消費者向無担保金融業者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'金融1 (2)'!$D$10:$M$10</c:f>
              <c:strCache>
                <c:ptCount val="10"/>
                <c:pt idx="0">
                  <c:v>1986年</c:v>
                </c:pt>
                <c:pt idx="1">
                  <c:v>1987年</c:v>
                </c:pt>
                <c:pt idx="2">
                  <c:v>1988年</c:v>
                </c:pt>
                <c:pt idx="3">
                  <c:v>1989年</c:v>
                </c:pt>
                <c:pt idx="4">
                  <c:v>1990年</c:v>
                </c:pt>
                <c:pt idx="5">
                  <c:v>1991年</c:v>
                </c:pt>
                <c:pt idx="6">
                  <c:v>1992年</c:v>
                </c:pt>
                <c:pt idx="7">
                  <c:v>1993年</c:v>
                </c:pt>
                <c:pt idx="8">
                  <c:v>1994年</c:v>
                </c:pt>
                <c:pt idx="9">
                  <c:v>1995年</c:v>
                </c:pt>
              </c:strCache>
            </c:strRef>
          </c:cat>
          <c:val>
            <c:numRef>
              <c:f>'金融1 (2)'!$D$12:$M$12</c:f>
              <c:numCache>
                <c:formatCode>#,##0_ </c:formatCode>
                <c:ptCount val="10"/>
                <c:pt idx="0">
                  <c:v>20817</c:v>
                </c:pt>
                <c:pt idx="1">
                  <c:v>22095</c:v>
                </c:pt>
                <c:pt idx="2">
                  <c:v>22907</c:v>
                </c:pt>
                <c:pt idx="3">
                  <c:v>27550</c:v>
                </c:pt>
                <c:pt idx="4">
                  <c:v>31816</c:v>
                </c:pt>
                <c:pt idx="5">
                  <c:v>36430</c:v>
                </c:pt>
                <c:pt idx="6">
                  <c:v>41306</c:v>
                </c:pt>
                <c:pt idx="7">
                  <c:v>43900</c:v>
                </c:pt>
                <c:pt idx="8">
                  <c:v>45731</c:v>
                </c:pt>
                <c:pt idx="9">
                  <c:v>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7-43A7-9A21-06A0E2243A01}"/>
            </c:ext>
          </c:extLst>
        </c:ser>
        <c:ser>
          <c:idx val="1"/>
          <c:order val="1"/>
          <c:tx>
            <c:strRef>
              <c:f>'金融1 (2)'!$C$13</c:f>
              <c:strCache>
                <c:ptCount val="1"/>
                <c:pt idx="0">
                  <c:v>クレジット・カード会社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'金融1 (2)'!$D$10:$M$10</c:f>
              <c:strCache>
                <c:ptCount val="10"/>
                <c:pt idx="0">
                  <c:v>1986年</c:v>
                </c:pt>
                <c:pt idx="1">
                  <c:v>1987年</c:v>
                </c:pt>
                <c:pt idx="2">
                  <c:v>1988年</c:v>
                </c:pt>
                <c:pt idx="3">
                  <c:v>1989年</c:v>
                </c:pt>
                <c:pt idx="4">
                  <c:v>1990年</c:v>
                </c:pt>
                <c:pt idx="5">
                  <c:v>1991年</c:v>
                </c:pt>
                <c:pt idx="6">
                  <c:v>1992年</c:v>
                </c:pt>
                <c:pt idx="7">
                  <c:v>1993年</c:v>
                </c:pt>
                <c:pt idx="8">
                  <c:v>1994年</c:v>
                </c:pt>
                <c:pt idx="9">
                  <c:v>1995年</c:v>
                </c:pt>
              </c:strCache>
            </c:strRef>
          </c:cat>
          <c:val>
            <c:numRef>
              <c:f>'金融1 (2)'!$D$13:$M$13</c:f>
              <c:numCache>
                <c:formatCode>#,##0_ </c:formatCode>
                <c:ptCount val="10"/>
                <c:pt idx="0">
                  <c:v>5353</c:v>
                </c:pt>
                <c:pt idx="1">
                  <c:v>6128</c:v>
                </c:pt>
                <c:pt idx="2">
                  <c:v>7257</c:v>
                </c:pt>
                <c:pt idx="3">
                  <c:v>8175</c:v>
                </c:pt>
                <c:pt idx="4">
                  <c:v>10060</c:v>
                </c:pt>
                <c:pt idx="5">
                  <c:v>13163</c:v>
                </c:pt>
                <c:pt idx="6">
                  <c:v>14170</c:v>
                </c:pt>
                <c:pt idx="7">
                  <c:v>13482</c:v>
                </c:pt>
                <c:pt idx="8">
                  <c:v>13012</c:v>
                </c:pt>
                <c:pt idx="9">
                  <c:v>12657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7-43A7-9A21-06A0E2243A01}"/>
            </c:ext>
          </c:extLst>
        </c:ser>
        <c:ser>
          <c:idx val="2"/>
          <c:order val="2"/>
          <c:tx>
            <c:strRef>
              <c:f>'金融1 (2)'!$C$14</c:f>
              <c:strCache>
                <c:ptCount val="1"/>
                <c:pt idx="0">
                  <c:v>信販会社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'金融1 (2)'!$D$10:$M$10</c:f>
              <c:strCache>
                <c:ptCount val="10"/>
                <c:pt idx="0">
                  <c:v>1986年</c:v>
                </c:pt>
                <c:pt idx="1">
                  <c:v>1987年</c:v>
                </c:pt>
                <c:pt idx="2">
                  <c:v>1988年</c:v>
                </c:pt>
                <c:pt idx="3">
                  <c:v>1989年</c:v>
                </c:pt>
                <c:pt idx="4">
                  <c:v>1990年</c:v>
                </c:pt>
                <c:pt idx="5">
                  <c:v>1991年</c:v>
                </c:pt>
                <c:pt idx="6">
                  <c:v>1992年</c:v>
                </c:pt>
                <c:pt idx="7">
                  <c:v>1993年</c:v>
                </c:pt>
                <c:pt idx="8">
                  <c:v>1994年</c:v>
                </c:pt>
                <c:pt idx="9">
                  <c:v>1995年</c:v>
                </c:pt>
              </c:strCache>
            </c:strRef>
          </c:cat>
          <c:val>
            <c:numRef>
              <c:f>'金融1 (2)'!$D$14:$M$14</c:f>
              <c:numCache>
                <c:formatCode>#,##0_ </c:formatCode>
                <c:ptCount val="10"/>
                <c:pt idx="0">
                  <c:v>18801</c:v>
                </c:pt>
                <c:pt idx="1">
                  <c:v>28450</c:v>
                </c:pt>
                <c:pt idx="2">
                  <c:v>36544</c:v>
                </c:pt>
                <c:pt idx="3">
                  <c:v>41847</c:v>
                </c:pt>
                <c:pt idx="4">
                  <c:v>56883</c:v>
                </c:pt>
                <c:pt idx="5">
                  <c:v>69535</c:v>
                </c:pt>
                <c:pt idx="6">
                  <c:v>67685</c:v>
                </c:pt>
                <c:pt idx="7">
                  <c:v>64453</c:v>
                </c:pt>
                <c:pt idx="8">
                  <c:v>67595</c:v>
                </c:pt>
                <c:pt idx="9">
                  <c:v>64427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7-43A7-9A21-06A0E2243A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569099536"/>
        <c:axId val="569103472"/>
      </c:barChart>
      <c:catAx>
        <c:axId val="56909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9103472"/>
        <c:crosses val="autoZero"/>
        <c:auto val="1"/>
        <c:lblAlgn val="ctr"/>
        <c:lblOffset val="100"/>
        <c:noMultiLvlLbl val="0"/>
      </c:catAx>
      <c:valAx>
        <c:axId val="569103472"/>
        <c:scaling>
          <c:orientation val="minMax"/>
        </c:scaling>
        <c:delete val="0"/>
        <c:axPos val="l"/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909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'金融1 (2)'!$C$12</c:f>
              <c:strCache>
                <c:ptCount val="1"/>
                <c:pt idx="0">
                  <c:v>消費者向無担保金融業者</c:v>
                </c:pt>
              </c:strCache>
            </c:strRef>
          </c:tx>
          <c:spPr>
            <a:solidFill>
              <a:schemeClr val="accent3">
                <a:shade val="6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'金融1 (2)'!$M$10:$W$10</c:f>
              <c:strCache>
                <c:ptCount val="11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1999年</c:v>
                </c:pt>
                <c:pt idx="4">
                  <c:v>2000年</c:v>
                </c:pt>
                <c:pt idx="5">
                  <c:v>2001年</c:v>
                </c:pt>
                <c:pt idx="6">
                  <c:v>2002年</c:v>
                </c:pt>
                <c:pt idx="7">
                  <c:v>2003年</c:v>
                </c:pt>
                <c:pt idx="8">
                  <c:v>2004年</c:v>
                </c:pt>
                <c:pt idx="9">
                  <c:v>2005年</c:v>
                </c:pt>
                <c:pt idx="10">
                  <c:v>2006年</c:v>
                </c:pt>
              </c:strCache>
            </c:strRef>
          </c:cat>
          <c:val>
            <c:numRef>
              <c:f>'金融1 (2)'!$M$12:$W$12</c:f>
              <c:numCache>
                <c:formatCode>#,##0_ </c:formatCode>
                <c:ptCount val="11"/>
                <c:pt idx="0">
                  <c:v>52177</c:v>
                </c:pt>
                <c:pt idx="1">
                  <c:v>64771</c:v>
                </c:pt>
                <c:pt idx="2">
                  <c:v>74833</c:v>
                </c:pt>
                <c:pt idx="3">
                  <c:v>89845</c:v>
                </c:pt>
                <c:pt idx="4">
                  <c:v>95949</c:v>
                </c:pt>
                <c:pt idx="5">
                  <c:v>106264</c:v>
                </c:pt>
                <c:pt idx="6">
                  <c:v>119342</c:v>
                </c:pt>
                <c:pt idx="7">
                  <c:v>120074</c:v>
                </c:pt>
                <c:pt idx="8">
                  <c:v>117170</c:v>
                </c:pt>
                <c:pt idx="9">
                  <c:v>116721</c:v>
                </c:pt>
                <c:pt idx="10">
                  <c:v>117403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9-4C65-B834-3DE0732C8E78}"/>
            </c:ext>
          </c:extLst>
        </c:ser>
        <c:ser>
          <c:idx val="1"/>
          <c:order val="1"/>
          <c:tx>
            <c:strRef>
              <c:f>'金融1 (2)'!$C$13</c:f>
              <c:strCache>
                <c:ptCount val="1"/>
                <c:pt idx="0">
                  <c:v>クレジット・カード会社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'金融1 (2)'!$M$10:$W$10</c:f>
              <c:strCache>
                <c:ptCount val="11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1999年</c:v>
                </c:pt>
                <c:pt idx="4">
                  <c:v>2000年</c:v>
                </c:pt>
                <c:pt idx="5">
                  <c:v>2001年</c:v>
                </c:pt>
                <c:pt idx="6">
                  <c:v>2002年</c:v>
                </c:pt>
                <c:pt idx="7">
                  <c:v>2003年</c:v>
                </c:pt>
                <c:pt idx="8">
                  <c:v>2004年</c:v>
                </c:pt>
                <c:pt idx="9">
                  <c:v>2005年</c:v>
                </c:pt>
                <c:pt idx="10">
                  <c:v>2006年</c:v>
                </c:pt>
              </c:strCache>
            </c:strRef>
          </c:cat>
          <c:val>
            <c:numRef>
              <c:f>'金融1 (2)'!$M$13:$W$13</c:f>
              <c:numCache>
                <c:formatCode>#,##0_ </c:formatCode>
                <c:ptCount val="11"/>
                <c:pt idx="0">
                  <c:v>12657</c:v>
                </c:pt>
                <c:pt idx="1">
                  <c:v>12586</c:v>
                </c:pt>
                <c:pt idx="2">
                  <c:v>12392</c:v>
                </c:pt>
                <c:pt idx="3">
                  <c:v>13229</c:v>
                </c:pt>
                <c:pt idx="4">
                  <c:v>19268</c:v>
                </c:pt>
                <c:pt idx="5">
                  <c:v>12889</c:v>
                </c:pt>
                <c:pt idx="6">
                  <c:v>16233</c:v>
                </c:pt>
                <c:pt idx="7">
                  <c:v>16829</c:v>
                </c:pt>
                <c:pt idx="8">
                  <c:v>16202</c:v>
                </c:pt>
                <c:pt idx="9">
                  <c:v>14706</c:v>
                </c:pt>
                <c:pt idx="10">
                  <c:v>23345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9-4C65-B834-3DE0732C8E78}"/>
            </c:ext>
          </c:extLst>
        </c:ser>
        <c:ser>
          <c:idx val="2"/>
          <c:order val="2"/>
          <c:tx>
            <c:strRef>
              <c:f>'金融1 (2)'!$C$14</c:f>
              <c:strCache>
                <c:ptCount val="1"/>
                <c:pt idx="0">
                  <c:v>信販会社</c:v>
                </c:pt>
              </c:strCache>
            </c:strRef>
          </c:tx>
          <c:spPr>
            <a:solidFill>
              <a:schemeClr val="accent3">
                <a:tint val="6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'金融1 (2)'!$M$10:$W$10</c:f>
              <c:strCache>
                <c:ptCount val="11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1999年</c:v>
                </c:pt>
                <c:pt idx="4">
                  <c:v>2000年</c:v>
                </c:pt>
                <c:pt idx="5">
                  <c:v>2001年</c:v>
                </c:pt>
                <c:pt idx="6">
                  <c:v>2002年</c:v>
                </c:pt>
                <c:pt idx="7">
                  <c:v>2003年</c:v>
                </c:pt>
                <c:pt idx="8">
                  <c:v>2004年</c:v>
                </c:pt>
                <c:pt idx="9">
                  <c:v>2005年</c:v>
                </c:pt>
                <c:pt idx="10">
                  <c:v>2006年</c:v>
                </c:pt>
              </c:strCache>
            </c:strRef>
          </c:cat>
          <c:val>
            <c:numRef>
              <c:f>'金融1 (2)'!$M$14:$W$14</c:f>
              <c:numCache>
                <c:formatCode>#,##0_ </c:formatCode>
                <c:ptCount val="11"/>
                <c:pt idx="0">
                  <c:v>64427</c:v>
                </c:pt>
                <c:pt idx="1">
                  <c:v>63223</c:v>
                </c:pt>
                <c:pt idx="2">
                  <c:v>58461</c:v>
                </c:pt>
                <c:pt idx="3">
                  <c:v>59979</c:v>
                </c:pt>
                <c:pt idx="4">
                  <c:v>54170</c:v>
                </c:pt>
                <c:pt idx="5">
                  <c:v>62052</c:v>
                </c:pt>
                <c:pt idx="6">
                  <c:v>51918</c:v>
                </c:pt>
                <c:pt idx="7">
                  <c:v>47703</c:v>
                </c:pt>
                <c:pt idx="8">
                  <c:v>50870</c:v>
                </c:pt>
                <c:pt idx="9">
                  <c:v>53093</c:v>
                </c:pt>
                <c:pt idx="10">
                  <c:v>53504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89-4C65-B834-3DE0732C8E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5936320"/>
        <c:axId val="505937960"/>
      </c:barChart>
      <c:catAx>
        <c:axId val="5059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5937960"/>
        <c:crosses val="autoZero"/>
        <c:auto val="1"/>
        <c:lblAlgn val="ctr"/>
        <c:lblOffset val="100"/>
        <c:noMultiLvlLbl val="0"/>
      </c:catAx>
      <c:valAx>
        <c:axId val="50593796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59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消費者物価指数</a:t>
            </a:r>
            <a:endParaRPr lang="en-US" altLang="ja-JP"/>
          </a:p>
          <a:p>
            <a:pPr>
              <a:defRPr/>
            </a:pPr>
            <a:r>
              <a:rPr lang="ja-JP" altLang="en-US"/>
              <a:t>盛岡市／全国　（</a:t>
            </a:r>
            <a:r>
              <a:rPr lang="en-US" altLang="ja-JP"/>
              <a:t>2015</a:t>
            </a:r>
            <a:r>
              <a:rPr lang="ja-JP" altLang="en-US"/>
              <a:t>年平均</a:t>
            </a:r>
            <a:r>
              <a:rPr lang="en-US" altLang="ja-JP"/>
              <a:t>=100</a:t>
            </a:r>
            <a:r>
              <a:rPr lang="ja-JP" altLang="en-US"/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'家計主要指標1（全国・盛岡市比較）'!$V$4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'家計主要指標1（全国・盛岡市比較）'!$U$5:$U$59</c:f>
              <c:strCache>
                <c:ptCount val="55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  <c:pt idx="54">
                  <c:v>2019年</c:v>
                </c:pt>
              </c:strCache>
            </c:strRef>
          </c:cat>
          <c:val>
            <c:numRef>
              <c:f>'家計主要指標1（全国・盛岡市比較）'!$V$5:$V$59</c:f>
              <c:numCache>
                <c:formatCode>0.0_ </c:formatCode>
                <c:ptCount val="55"/>
                <c:pt idx="0">
                  <c:v>24.251353118868323</c:v>
                </c:pt>
                <c:pt idx="1">
                  <c:v>25.463920774811744</c:v>
                </c:pt>
                <c:pt idx="2">
                  <c:v>26.555231665160818</c:v>
                </c:pt>
                <c:pt idx="3">
                  <c:v>27.88905608669857</c:v>
                </c:pt>
                <c:pt idx="4">
                  <c:v>29.56239945190049</c:v>
                </c:pt>
                <c:pt idx="5">
                  <c:v>31.599513113885436</c:v>
                </c:pt>
                <c:pt idx="6">
                  <c:v>33.716680492515763</c:v>
                </c:pt>
                <c:pt idx="7">
                  <c:v>35.233457121982262</c:v>
                </c:pt>
                <c:pt idx="8">
                  <c:v>39.120197234990165</c:v>
                </c:pt>
                <c:pt idx="9">
                  <c:v>48.094458959333629</c:v>
                </c:pt>
                <c:pt idx="10">
                  <c:v>54.603958660794035</c:v>
                </c:pt>
                <c:pt idx="11">
                  <c:v>59.463710981604713</c:v>
                </c:pt>
                <c:pt idx="12">
                  <c:v>64.487275178397738</c:v>
                </c:pt>
                <c:pt idx="13">
                  <c:v>66.562225607507941</c:v>
                </c:pt>
                <c:pt idx="14">
                  <c:v>69.183215623226033</c:v>
                </c:pt>
                <c:pt idx="15">
                  <c:v>74.698215447966248</c:v>
                </c:pt>
                <c:pt idx="16">
                  <c:v>77.835540496780837</c:v>
                </c:pt>
                <c:pt idx="17">
                  <c:v>79.478901236636091</c:v>
                </c:pt>
                <c:pt idx="18">
                  <c:v>81.421054838283212</c:v>
                </c:pt>
                <c:pt idx="19">
                  <c:v>83.736699517170166</c:v>
                </c:pt>
                <c:pt idx="20">
                  <c:v>85.38006025702542</c:v>
                </c:pt>
                <c:pt idx="21">
                  <c:v>85.636200437796489</c:v>
                </c:pt>
                <c:pt idx="22">
                  <c:v>85.977720678824596</c:v>
                </c:pt>
                <c:pt idx="23">
                  <c:v>86.338214266576443</c:v>
                </c:pt>
                <c:pt idx="24">
                  <c:v>87.870312014521957</c:v>
                </c:pt>
                <c:pt idx="25">
                  <c:v>90.123396937971236</c:v>
                </c:pt>
                <c:pt idx="26">
                  <c:v>93.187592433862264</c:v>
                </c:pt>
                <c:pt idx="27">
                  <c:v>94.359196594055888</c:v>
                </c:pt>
                <c:pt idx="28">
                  <c:v>95.440677357311543</c:v>
                </c:pt>
                <c:pt idx="29">
                  <c:v>96.071541135877339</c:v>
                </c:pt>
                <c:pt idx="30">
                  <c:v>95.801170945063419</c:v>
                </c:pt>
                <c:pt idx="31">
                  <c:v>95.89697211600847</c:v>
                </c:pt>
                <c:pt idx="32">
                  <c:v>97.621393193019628</c:v>
                </c:pt>
                <c:pt idx="33">
                  <c:v>98.579404902470259</c:v>
                </c:pt>
                <c:pt idx="34">
                  <c:v>98.483603731525193</c:v>
                </c:pt>
                <c:pt idx="35">
                  <c:v>98.196200218689995</c:v>
                </c:pt>
                <c:pt idx="36">
                  <c:v>97.214238216503119</c:v>
                </c:pt>
                <c:pt idx="37">
                  <c:v>96.526864814972285</c:v>
                </c:pt>
                <c:pt idx="38">
                  <c:v>96.625061015190965</c:v>
                </c:pt>
                <c:pt idx="39">
                  <c:v>97.017845816065744</c:v>
                </c:pt>
                <c:pt idx="40">
                  <c:v>97.116042016284425</c:v>
                </c:pt>
                <c:pt idx="41">
                  <c:v>97.990086394430989</c:v>
                </c:pt>
                <c:pt idx="42">
                  <c:v>97.40739014233327</c:v>
                </c:pt>
                <c:pt idx="43">
                  <c:v>99.349710982658962</c:v>
                </c:pt>
                <c:pt idx="44">
                  <c:v>97.892970352414693</c:v>
                </c:pt>
                <c:pt idx="45">
                  <c:v>96.339113680154156</c:v>
                </c:pt>
                <c:pt idx="46">
                  <c:v>96.339113680154156</c:v>
                </c:pt>
                <c:pt idx="47">
                  <c:v>96.242774566473997</c:v>
                </c:pt>
                <c:pt idx="48">
                  <c:v>97.013487475915227</c:v>
                </c:pt>
                <c:pt idx="49">
                  <c:v>99.518304431599233</c:v>
                </c:pt>
                <c:pt idx="50">
                  <c:v>100</c:v>
                </c:pt>
                <c:pt idx="51">
                  <c:v>101.69999999999999</c:v>
                </c:pt>
                <c:pt idx="52">
                  <c:v>101.10000000000001</c:v>
                </c:pt>
                <c:pt idx="53">
                  <c:v>102.3</c:v>
                </c:pt>
                <c:pt idx="54">
                  <c:v>102.49999999999999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E-47C6-B8F6-5616D89A4E9B}"/>
            </c:ext>
          </c:extLst>
        </c:ser>
        <c:ser>
          <c:idx val="1"/>
          <c:order val="1"/>
          <c:tx>
            <c:strRef>
              <c:f>'家計主要指標1（全国・盛岡市比較）'!$W$4</c:f>
              <c:strCache>
                <c:ptCount val="1"/>
                <c:pt idx="0">
                  <c:v>全国平均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'家計主要指標1（全国・盛岡市比較）'!$U$5:$U$59</c:f>
              <c:strCache>
                <c:ptCount val="55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  <c:pt idx="54">
                  <c:v>2019年</c:v>
                </c:pt>
              </c:strCache>
            </c:strRef>
          </c:cat>
          <c:val>
            <c:numRef>
              <c:f>'家計主要指標1（全国・盛岡市比較）'!$W$5:$W$59</c:f>
              <c:numCache>
                <c:formatCode>0.0_);[Red]\(0.0\)</c:formatCode>
                <c:ptCount val="55"/>
                <c:pt idx="5">
                  <c:v>31.5</c:v>
                </c:pt>
                <c:pt idx="6">
                  <c:v>33.5</c:v>
                </c:pt>
                <c:pt idx="7">
                  <c:v>35.200000000000003</c:v>
                </c:pt>
                <c:pt idx="8">
                  <c:v>39.299999999999997</c:v>
                </c:pt>
                <c:pt idx="9">
                  <c:v>48.4</c:v>
                </c:pt>
                <c:pt idx="10">
                  <c:v>54</c:v>
                </c:pt>
                <c:pt idx="11">
                  <c:v>59.1</c:v>
                </c:pt>
                <c:pt idx="12">
                  <c:v>63.9</c:v>
                </c:pt>
                <c:pt idx="13">
                  <c:v>66.7</c:v>
                </c:pt>
                <c:pt idx="14">
                  <c:v>69.099999999999994</c:v>
                </c:pt>
                <c:pt idx="15">
                  <c:v>74.5</c:v>
                </c:pt>
                <c:pt idx="16">
                  <c:v>78.099999999999994</c:v>
                </c:pt>
                <c:pt idx="17">
                  <c:v>80.3</c:v>
                </c:pt>
                <c:pt idx="18">
                  <c:v>81.8</c:v>
                </c:pt>
                <c:pt idx="19">
                  <c:v>83.6</c:v>
                </c:pt>
                <c:pt idx="20">
                  <c:v>85.4</c:v>
                </c:pt>
                <c:pt idx="21">
                  <c:v>85.9</c:v>
                </c:pt>
                <c:pt idx="22">
                  <c:v>85.9</c:v>
                </c:pt>
                <c:pt idx="23">
                  <c:v>86.5</c:v>
                </c:pt>
                <c:pt idx="24">
                  <c:v>88.5</c:v>
                </c:pt>
                <c:pt idx="25">
                  <c:v>91.2</c:v>
                </c:pt>
                <c:pt idx="26">
                  <c:v>94.3</c:v>
                </c:pt>
                <c:pt idx="27">
                  <c:v>95.8</c:v>
                </c:pt>
                <c:pt idx="28">
                  <c:v>97.1</c:v>
                </c:pt>
                <c:pt idx="29">
                  <c:v>97.7</c:v>
                </c:pt>
                <c:pt idx="30">
                  <c:v>97.6</c:v>
                </c:pt>
                <c:pt idx="31">
                  <c:v>97.7</c:v>
                </c:pt>
                <c:pt idx="32">
                  <c:v>99.5</c:v>
                </c:pt>
                <c:pt idx="33">
                  <c:v>100.1</c:v>
                </c:pt>
                <c:pt idx="34">
                  <c:v>99.8</c:v>
                </c:pt>
                <c:pt idx="35">
                  <c:v>99.1</c:v>
                </c:pt>
                <c:pt idx="36">
                  <c:v>98.4</c:v>
                </c:pt>
                <c:pt idx="37">
                  <c:v>97.5</c:v>
                </c:pt>
                <c:pt idx="38">
                  <c:v>97.2</c:v>
                </c:pt>
                <c:pt idx="39">
                  <c:v>97.2</c:v>
                </c:pt>
                <c:pt idx="40">
                  <c:v>96.9</c:v>
                </c:pt>
                <c:pt idx="41">
                  <c:v>97.2</c:v>
                </c:pt>
                <c:pt idx="42">
                  <c:v>97.2</c:v>
                </c:pt>
                <c:pt idx="43">
                  <c:v>98.6</c:v>
                </c:pt>
                <c:pt idx="44">
                  <c:v>97.2</c:v>
                </c:pt>
                <c:pt idx="45">
                  <c:v>96.5</c:v>
                </c:pt>
                <c:pt idx="46">
                  <c:v>96.3</c:v>
                </c:pt>
                <c:pt idx="47">
                  <c:v>96.2</c:v>
                </c:pt>
                <c:pt idx="48">
                  <c:v>96.6</c:v>
                </c:pt>
                <c:pt idx="49">
                  <c:v>99.2</c:v>
                </c:pt>
                <c:pt idx="50">
                  <c:v>100</c:v>
                </c:pt>
                <c:pt idx="51">
                  <c:v>99.9</c:v>
                </c:pt>
                <c:pt idx="52">
                  <c:v>100.4</c:v>
                </c:pt>
                <c:pt idx="53">
                  <c:v>101.3</c:v>
                </c:pt>
                <c:pt idx="54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E-47C6-B8F6-5616D89A4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3003168"/>
        <c:axId val="743007104"/>
      </c:lineChart>
      <c:catAx>
        <c:axId val="74300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07104"/>
        <c:crosses val="autoZero"/>
        <c:auto val="1"/>
        <c:lblAlgn val="ctr"/>
        <c:lblOffset val="100"/>
        <c:noMultiLvlLbl val="0"/>
      </c:catAx>
      <c:valAx>
        <c:axId val="74300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0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'金融1 (2)'!$B$4</c:f>
              <c:strCache>
                <c:ptCount val="1"/>
                <c:pt idx="0">
                  <c:v>登録済業者数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'金融1 (2)'!$Q$3:$AC$3</c:f>
              <c:strCache>
                <c:ptCount val="13"/>
                <c:pt idx="0">
                  <c:v>2000年</c:v>
                </c:pt>
                <c:pt idx="1">
                  <c:v>2001年</c:v>
                </c:pt>
                <c:pt idx="2">
                  <c:v>2002年</c:v>
                </c:pt>
                <c:pt idx="3">
                  <c:v>2003年</c:v>
                </c:pt>
                <c:pt idx="4">
                  <c:v>2004年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</c:strCache>
            </c:strRef>
          </c:cat>
          <c:val>
            <c:numRef>
              <c:f>'金融1 (2)'!$Q$4:$AC$4</c:f>
              <c:numCache>
                <c:formatCode>#,##0_ </c:formatCode>
                <c:ptCount val="13"/>
                <c:pt idx="0">
                  <c:v>29922</c:v>
                </c:pt>
                <c:pt idx="1">
                  <c:v>29041</c:v>
                </c:pt>
                <c:pt idx="2">
                  <c:v>27637</c:v>
                </c:pt>
                <c:pt idx="3">
                  <c:v>26314</c:v>
                </c:pt>
                <c:pt idx="4">
                  <c:v>23855</c:v>
                </c:pt>
                <c:pt idx="5">
                  <c:v>18022</c:v>
                </c:pt>
                <c:pt idx="6">
                  <c:v>14236</c:v>
                </c:pt>
                <c:pt idx="7">
                  <c:v>11832</c:v>
                </c:pt>
                <c:pt idx="8">
                  <c:v>9115</c:v>
                </c:pt>
                <c:pt idx="9">
                  <c:v>6178</c:v>
                </c:pt>
                <c:pt idx="10">
                  <c:v>4057</c:v>
                </c:pt>
                <c:pt idx="11">
                  <c:v>2589</c:v>
                </c:pt>
                <c:pt idx="12">
                  <c:v>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F-4758-8502-CF99B48D9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9237784"/>
        <c:axId val="479239424"/>
      </c:barChart>
      <c:catAx>
        <c:axId val="47923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239424"/>
        <c:crosses val="autoZero"/>
        <c:auto val="1"/>
        <c:lblAlgn val="ctr"/>
        <c:lblOffset val="100"/>
        <c:noMultiLvlLbl val="0"/>
      </c:catAx>
      <c:valAx>
        <c:axId val="47923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237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'自殺2 (2)'!$N$3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'自殺2 (2)'!$I$15:$I$24</c:f>
              <c:strCache>
                <c:ptCount val="10"/>
                <c:pt idx="0">
                  <c:v>1989年</c:v>
                </c:pt>
                <c:pt idx="1">
                  <c:v>1990年</c:v>
                </c:pt>
                <c:pt idx="2">
                  <c:v>1991年</c:v>
                </c:pt>
                <c:pt idx="3">
                  <c:v>1992年</c:v>
                </c:pt>
                <c:pt idx="4">
                  <c:v>1993年</c:v>
                </c:pt>
                <c:pt idx="5">
                  <c:v>1994年</c:v>
                </c:pt>
                <c:pt idx="6">
                  <c:v>1995年</c:v>
                </c:pt>
                <c:pt idx="7">
                  <c:v>1996年</c:v>
                </c:pt>
                <c:pt idx="8">
                  <c:v>1997年</c:v>
                </c:pt>
                <c:pt idx="9">
                  <c:v>1998年</c:v>
                </c:pt>
              </c:strCache>
            </c:strRef>
          </c:cat>
          <c:val>
            <c:numRef>
              <c:f>'自殺2 (2)'!$N$15:$N$24</c:f>
              <c:numCache>
                <c:formatCode>#,##0_ </c:formatCode>
                <c:ptCount val="10"/>
                <c:pt idx="0">
                  <c:v>1250</c:v>
                </c:pt>
                <c:pt idx="1">
                  <c:v>1124</c:v>
                </c:pt>
                <c:pt idx="2">
                  <c:v>1500</c:v>
                </c:pt>
                <c:pt idx="3">
                  <c:v>1859</c:v>
                </c:pt>
                <c:pt idx="4">
                  <c:v>2267</c:v>
                </c:pt>
                <c:pt idx="5">
                  <c:v>2198</c:v>
                </c:pt>
                <c:pt idx="6">
                  <c:v>2513</c:v>
                </c:pt>
                <c:pt idx="7">
                  <c:v>2736</c:v>
                </c:pt>
                <c:pt idx="8">
                  <c:v>3203</c:v>
                </c:pt>
                <c:pt idx="9">
                  <c:v>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1-40EB-ADC3-A8D69C7238D4}"/>
            </c:ext>
          </c:extLst>
        </c:ser>
        <c:ser>
          <c:idx val="1"/>
          <c:order val="1"/>
          <c:tx>
            <c:strRef>
              <c:f>'自殺2 (2)'!$O$3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'自殺2 (2)'!$I$15:$I$24</c:f>
              <c:strCache>
                <c:ptCount val="10"/>
                <c:pt idx="0">
                  <c:v>1989年</c:v>
                </c:pt>
                <c:pt idx="1">
                  <c:v>1990年</c:v>
                </c:pt>
                <c:pt idx="2">
                  <c:v>1991年</c:v>
                </c:pt>
                <c:pt idx="3">
                  <c:v>1992年</c:v>
                </c:pt>
                <c:pt idx="4">
                  <c:v>1993年</c:v>
                </c:pt>
                <c:pt idx="5">
                  <c:v>1994年</c:v>
                </c:pt>
                <c:pt idx="6">
                  <c:v>1995年</c:v>
                </c:pt>
                <c:pt idx="7">
                  <c:v>1996年</c:v>
                </c:pt>
                <c:pt idx="8">
                  <c:v>1997年</c:v>
                </c:pt>
                <c:pt idx="9">
                  <c:v>1998年</c:v>
                </c:pt>
              </c:strCache>
            </c:strRef>
          </c:cat>
          <c:val>
            <c:numRef>
              <c:f>'自殺2 (2)'!$O$15:$O$24</c:f>
              <c:numCache>
                <c:formatCode>#,##0_ </c:formatCode>
                <c:ptCount val="10"/>
                <c:pt idx="0">
                  <c:v>146</c:v>
                </c:pt>
                <c:pt idx="1">
                  <c:v>148</c:v>
                </c:pt>
                <c:pt idx="2">
                  <c:v>160</c:v>
                </c:pt>
                <c:pt idx="3">
                  <c:v>203</c:v>
                </c:pt>
                <c:pt idx="4">
                  <c:v>217</c:v>
                </c:pt>
                <c:pt idx="5">
                  <c:v>220</c:v>
                </c:pt>
                <c:pt idx="6">
                  <c:v>280</c:v>
                </c:pt>
                <c:pt idx="7">
                  <c:v>289</c:v>
                </c:pt>
                <c:pt idx="8">
                  <c:v>353</c:v>
                </c:pt>
                <c:pt idx="9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1-40EB-ADC3-A8D69C7238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761928712"/>
        <c:axId val="761925104"/>
      </c:barChart>
      <c:catAx>
        <c:axId val="76192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1925104"/>
        <c:crosses val="autoZero"/>
        <c:auto val="1"/>
        <c:lblAlgn val="ctr"/>
        <c:lblOffset val="100"/>
        <c:noMultiLvlLbl val="0"/>
      </c:catAx>
      <c:valAx>
        <c:axId val="761925104"/>
        <c:scaling>
          <c:orientation val="minMax"/>
        </c:scaling>
        <c:delete val="0"/>
        <c:axPos val="l"/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192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'自殺2 (2)'!$N$3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3">
                <a:shade val="76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'自殺2 (2)'!$I$21:$I$32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'自殺2 (2)'!$N$21:$N$32</c:f>
              <c:numCache>
                <c:formatCode>#,##0_ </c:formatCode>
                <c:ptCount val="12"/>
                <c:pt idx="0">
                  <c:v>2513</c:v>
                </c:pt>
                <c:pt idx="1">
                  <c:v>2736</c:v>
                </c:pt>
                <c:pt idx="2">
                  <c:v>3203</c:v>
                </c:pt>
                <c:pt idx="3">
                  <c:v>5569</c:v>
                </c:pt>
                <c:pt idx="4">
                  <c:v>2568</c:v>
                </c:pt>
                <c:pt idx="5">
                  <c:v>2664</c:v>
                </c:pt>
                <c:pt idx="6">
                  <c:v>2620</c:v>
                </c:pt>
                <c:pt idx="7">
                  <c:v>3017</c:v>
                </c:pt>
                <c:pt idx="8">
                  <c:v>3309</c:v>
                </c:pt>
                <c:pt idx="9">
                  <c:v>3125</c:v>
                </c:pt>
                <c:pt idx="10">
                  <c:v>2964</c:v>
                </c:pt>
                <c:pt idx="11">
                  <c:v>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B-476A-B48B-79A48D12B87B}"/>
            </c:ext>
          </c:extLst>
        </c:ser>
        <c:ser>
          <c:idx val="1"/>
          <c:order val="1"/>
          <c:tx>
            <c:strRef>
              <c:f>'自殺2 (2)'!$O$3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3">
                <a:tint val="77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'自殺2 (2)'!$I$21:$I$32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'自殺2 (2)'!$O$21:$O$32</c:f>
              <c:numCache>
                <c:formatCode>#,##0_ </c:formatCode>
                <c:ptCount val="12"/>
                <c:pt idx="0">
                  <c:v>280</c:v>
                </c:pt>
                <c:pt idx="1">
                  <c:v>289</c:v>
                </c:pt>
                <c:pt idx="2">
                  <c:v>353</c:v>
                </c:pt>
                <c:pt idx="3">
                  <c:v>489</c:v>
                </c:pt>
                <c:pt idx="4">
                  <c:v>211</c:v>
                </c:pt>
                <c:pt idx="5">
                  <c:v>263</c:v>
                </c:pt>
                <c:pt idx="6">
                  <c:v>252</c:v>
                </c:pt>
                <c:pt idx="7">
                  <c:v>280</c:v>
                </c:pt>
                <c:pt idx="8">
                  <c:v>345</c:v>
                </c:pt>
                <c:pt idx="9">
                  <c:v>311</c:v>
                </c:pt>
                <c:pt idx="10">
                  <c:v>291</c:v>
                </c:pt>
                <c:pt idx="11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B-476A-B48B-79A48D12B8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05928056"/>
        <c:axId val="769322592"/>
      </c:barChart>
      <c:catAx>
        <c:axId val="60592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9322592"/>
        <c:crosses val="autoZero"/>
        <c:auto val="1"/>
        <c:lblAlgn val="ctr"/>
        <c:lblOffset val="100"/>
        <c:noMultiLvlLbl val="0"/>
      </c:catAx>
      <c:valAx>
        <c:axId val="7693225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592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破産!$N$3</c:f>
              <c:strCache>
                <c:ptCount val="1"/>
                <c:pt idx="0">
                  <c:v>全国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破産!$M$4:$M$29</c:f>
              <c:strCache>
                <c:ptCount val="2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</c:strCache>
            </c:strRef>
          </c:cat>
          <c:val>
            <c:numRef>
              <c:f>破産!$N$4:$N$29</c:f>
              <c:numCache>
                <c:formatCode>General</c:formatCode>
                <c:ptCount val="26"/>
                <c:pt idx="0">
                  <c:v>2514</c:v>
                </c:pt>
                <c:pt idx="1">
                  <c:v>2098</c:v>
                </c:pt>
                <c:pt idx="2">
                  <c:v>2322</c:v>
                </c:pt>
                <c:pt idx="3">
                  <c:v>2370</c:v>
                </c:pt>
                <c:pt idx="4">
                  <c:v>1794</c:v>
                </c:pt>
                <c:pt idx="5">
                  <c:v>1680</c:v>
                </c:pt>
                <c:pt idx="6">
                  <c:v>1730</c:v>
                </c:pt>
                <c:pt idx="7">
                  <c:v>1278</c:v>
                </c:pt>
                <c:pt idx="8">
                  <c:v>1243</c:v>
                </c:pt>
                <c:pt idx="9">
                  <c:v>1343</c:v>
                </c:pt>
                <c:pt idx="10">
                  <c:v>1408</c:v>
                </c:pt>
                <c:pt idx="11">
                  <c:v>1515</c:v>
                </c:pt>
                <c:pt idx="12">
                  <c:v>1984</c:v>
                </c:pt>
                <c:pt idx="13">
                  <c:v>2070</c:v>
                </c:pt>
                <c:pt idx="14">
                  <c:v>2321</c:v>
                </c:pt>
                <c:pt idx="15">
                  <c:v>2877</c:v>
                </c:pt>
                <c:pt idx="16">
                  <c:v>3221</c:v>
                </c:pt>
                <c:pt idx="17">
                  <c:v>5031</c:v>
                </c:pt>
                <c:pt idx="18">
                  <c:v>17878</c:v>
                </c:pt>
                <c:pt idx="19">
                  <c:v>26384</c:v>
                </c:pt>
                <c:pt idx="20">
                  <c:v>16922</c:v>
                </c:pt>
                <c:pt idx="21">
                  <c:v>13876</c:v>
                </c:pt>
                <c:pt idx="22">
                  <c:v>11584</c:v>
                </c:pt>
                <c:pt idx="23">
                  <c:v>10940</c:v>
                </c:pt>
                <c:pt idx="24">
                  <c:v>10319</c:v>
                </c:pt>
                <c:pt idx="25">
                  <c:v>12478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9-4A5C-A14A-9AE02F20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5548896"/>
        <c:axId val="505553488"/>
      </c:barChart>
      <c:lineChart>
        <c:grouping val="standard"/>
        <c:varyColors val="0"/>
        <c:ser>
          <c:idx val="1"/>
          <c:order val="1"/>
          <c:tx>
            <c:strRef>
              <c:f>破産!$O$3</c:f>
              <c:strCache>
                <c:ptCount val="1"/>
                <c:pt idx="0">
                  <c:v>盛岡地裁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破産!$M$4:$M$29</c:f>
              <c:strCache>
                <c:ptCount val="2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</c:strCache>
            </c:strRef>
          </c:cat>
          <c:val>
            <c:numRef>
              <c:f>破産!$O$4:$O$29</c:f>
              <c:numCache>
                <c:formatCode>General</c:formatCode>
                <c:ptCount val="26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17</c:v>
                </c:pt>
                <c:pt idx="16">
                  <c:v>37</c:v>
                </c:pt>
                <c:pt idx="18">
                  <c:v>318</c:v>
                </c:pt>
                <c:pt idx="19">
                  <c:v>370</c:v>
                </c:pt>
                <c:pt idx="20">
                  <c:v>185</c:v>
                </c:pt>
                <c:pt idx="21">
                  <c:v>147</c:v>
                </c:pt>
                <c:pt idx="22">
                  <c:v>136</c:v>
                </c:pt>
                <c:pt idx="23">
                  <c:v>188</c:v>
                </c:pt>
                <c:pt idx="24">
                  <c:v>121</c:v>
                </c:pt>
                <c:pt idx="2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9-4A5C-A14A-9AE02F203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96240"/>
        <c:axId val="324781840"/>
      </c:lineChart>
      <c:catAx>
        <c:axId val="5055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5553488"/>
        <c:crosses val="autoZero"/>
        <c:auto val="1"/>
        <c:lblAlgn val="ctr"/>
        <c:lblOffset val="100"/>
        <c:noMultiLvlLbl val="0"/>
      </c:catAx>
      <c:valAx>
        <c:axId val="50555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5548896"/>
        <c:crosses val="autoZero"/>
        <c:crossBetween val="between"/>
      </c:valAx>
      <c:valAx>
        <c:axId val="324781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896240"/>
        <c:crosses val="max"/>
        <c:crossBetween val="between"/>
      </c:valAx>
      <c:catAx>
        <c:axId val="51189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781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破産!$N$31</c:f>
              <c:strCache>
                <c:ptCount val="1"/>
                <c:pt idx="0">
                  <c:v>全国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破産!$M$32:$M$42</c:f>
              <c:strCache>
                <c:ptCount val="11"/>
                <c:pt idx="0">
                  <c:v>1986年</c:v>
                </c:pt>
                <c:pt idx="1">
                  <c:v>1987年</c:v>
                </c:pt>
                <c:pt idx="2">
                  <c:v>1988年</c:v>
                </c:pt>
                <c:pt idx="3">
                  <c:v>1989年</c:v>
                </c:pt>
                <c:pt idx="4">
                  <c:v>1990年</c:v>
                </c:pt>
                <c:pt idx="5">
                  <c:v>1991年</c:v>
                </c:pt>
                <c:pt idx="6">
                  <c:v>1992年</c:v>
                </c:pt>
                <c:pt idx="7">
                  <c:v>1993年</c:v>
                </c:pt>
                <c:pt idx="8">
                  <c:v>1994年</c:v>
                </c:pt>
                <c:pt idx="9">
                  <c:v>1995年</c:v>
                </c:pt>
                <c:pt idx="10">
                  <c:v>1996年</c:v>
                </c:pt>
              </c:strCache>
            </c:strRef>
          </c:cat>
          <c:val>
            <c:numRef>
              <c:f>破産!$N$32:$N$42</c:f>
              <c:numCache>
                <c:formatCode>General</c:formatCode>
                <c:ptCount val="11"/>
                <c:pt idx="0">
                  <c:v>13876</c:v>
                </c:pt>
                <c:pt idx="1">
                  <c:v>11584</c:v>
                </c:pt>
                <c:pt idx="2">
                  <c:v>10940</c:v>
                </c:pt>
                <c:pt idx="3">
                  <c:v>10319</c:v>
                </c:pt>
                <c:pt idx="4">
                  <c:v>12478</c:v>
                </c:pt>
                <c:pt idx="5">
                  <c:v>25091</c:v>
                </c:pt>
                <c:pt idx="6">
                  <c:v>45658</c:v>
                </c:pt>
                <c:pt idx="7">
                  <c:v>46216</c:v>
                </c:pt>
                <c:pt idx="8">
                  <c:v>43161</c:v>
                </c:pt>
                <c:pt idx="9">
                  <c:v>46487</c:v>
                </c:pt>
                <c:pt idx="10">
                  <c:v>60291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F-4C25-86D1-467AF7AE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69093632"/>
        <c:axId val="569089368"/>
      </c:barChart>
      <c:lineChart>
        <c:grouping val="standard"/>
        <c:varyColors val="0"/>
        <c:ser>
          <c:idx val="1"/>
          <c:order val="1"/>
          <c:tx>
            <c:strRef>
              <c:f>破産!$O$31</c:f>
              <c:strCache>
                <c:ptCount val="1"/>
                <c:pt idx="0">
                  <c:v>盛岡地裁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破産!$M$32:$M$42</c:f>
              <c:strCache>
                <c:ptCount val="11"/>
                <c:pt idx="0">
                  <c:v>1986年</c:v>
                </c:pt>
                <c:pt idx="1">
                  <c:v>1987年</c:v>
                </c:pt>
                <c:pt idx="2">
                  <c:v>1988年</c:v>
                </c:pt>
                <c:pt idx="3">
                  <c:v>1989年</c:v>
                </c:pt>
                <c:pt idx="4">
                  <c:v>1990年</c:v>
                </c:pt>
                <c:pt idx="5">
                  <c:v>1991年</c:v>
                </c:pt>
                <c:pt idx="6">
                  <c:v>1992年</c:v>
                </c:pt>
                <c:pt idx="7">
                  <c:v>1993年</c:v>
                </c:pt>
                <c:pt idx="8">
                  <c:v>1994年</c:v>
                </c:pt>
                <c:pt idx="9">
                  <c:v>1995年</c:v>
                </c:pt>
                <c:pt idx="10">
                  <c:v>1996年</c:v>
                </c:pt>
              </c:strCache>
            </c:strRef>
          </c:cat>
          <c:val>
            <c:numRef>
              <c:f>破産!$O$32:$O$42</c:f>
              <c:numCache>
                <c:formatCode>General</c:formatCode>
                <c:ptCount val="11"/>
                <c:pt idx="0">
                  <c:v>147</c:v>
                </c:pt>
                <c:pt idx="1">
                  <c:v>136</c:v>
                </c:pt>
                <c:pt idx="2">
                  <c:v>188</c:v>
                </c:pt>
                <c:pt idx="3">
                  <c:v>121</c:v>
                </c:pt>
                <c:pt idx="4">
                  <c:v>70</c:v>
                </c:pt>
                <c:pt idx="5">
                  <c:v>152</c:v>
                </c:pt>
                <c:pt idx="6">
                  <c:v>186</c:v>
                </c:pt>
                <c:pt idx="7">
                  <c:v>199</c:v>
                </c:pt>
                <c:pt idx="8">
                  <c:v>291</c:v>
                </c:pt>
                <c:pt idx="9">
                  <c:v>414</c:v>
                </c:pt>
                <c:pt idx="10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F-4C25-86D1-467AF7AE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092648"/>
        <c:axId val="569089040"/>
      </c:lineChart>
      <c:catAx>
        <c:axId val="5690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9089368"/>
        <c:crosses val="autoZero"/>
        <c:auto val="1"/>
        <c:lblAlgn val="ctr"/>
        <c:lblOffset val="100"/>
        <c:noMultiLvlLbl val="0"/>
      </c:catAx>
      <c:valAx>
        <c:axId val="5690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9093632"/>
        <c:crosses val="autoZero"/>
        <c:crossBetween val="between"/>
      </c:valAx>
      <c:valAx>
        <c:axId val="5690890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69092648"/>
        <c:crosses val="max"/>
        <c:crossBetween val="between"/>
      </c:valAx>
      <c:catAx>
        <c:axId val="569092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9089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図</a:t>
            </a:r>
            <a:r>
              <a:rPr lang="en-US" altLang="ja-JP"/>
              <a:t>15</a:t>
            </a:r>
            <a:r>
              <a:rPr lang="ja-JP" altLang="en-US"/>
              <a:t>　地裁新受件数（破産、再生、小規模個人再生、給与所得者等再生）左軸：全国、右軸：盛岡（単位：件）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破産!$N$46</c:f>
              <c:strCache>
                <c:ptCount val="1"/>
                <c:pt idx="0">
                  <c:v>全国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破産!$M$47:$M$58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破産!$N$47:$N$58</c:f>
              <c:numCache>
                <c:formatCode>#,##0_ </c:formatCode>
                <c:ptCount val="12"/>
                <c:pt idx="0">
                  <c:v>46487</c:v>
                </c:pt>
                <c:pt idx="1">
                  <c:v>60291</c:v>
                </c:pt>
                <c:pt idx="2">
                  <c:v>76032</c:v>
                </c:pt>
                <c:pt idx="3">
                  <c:v>111067</c:v>
                </c:pt>
                <c:pt idx="4">
                  <c:v>128488</c:v>
                </c:pt>
                <c:pt idx="5">
                  <c:v>146520</c:v>
                </c:pt>
                <c:pt idx="6">
                  <c:v>176131</c:v>
                </c:pt>
                <c:pt idx="7">
                  <c:v>239058</c:v>
                </c:pt>
                <c:pt idx="8">
                  <c:v>276353</c:v>
                </c:pt>
                <c:pt idx="9">
                  <c:v>247319</c:v>
                </c:pt>
                <c:pt idx="10">
                  <c:v>219873</c:v>
                </c:pt>
                <c:pt idx="11">
                  <c:v>201572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8-4499-9135-7982FC90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2581744"/>
        <c:axId val="612582400"/>
      </c:barChart>
      <c:lineChart>
        <c:grouping val="standard"/>
        <c:varyColors val="0"/>
        <c:ser>
          <c:idx val="1"/>
          <c:order val="1"/>
          <c:tx>
            <c:strRef>
              <c:f>破産!$S$46</c:f>
              <c:strCache>
                <c:ptCount val="1"/>
                <c:pt idx="0">
                  <c:v>盛岡地裁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破産!$M$47:$M$58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破産!$S$47:$S$58</c:f>
              <c:numCache>
                <c:formatCode>#,##0_ </c:formatCode>
                <c:ptCount val="12"/>
                <c:pt idx="0">
                  <c:v>414</c:v>
                </c:pt>
                <c:pt idx="1">
                  <c:v>553</c:v>
                </c:pt>
                <c:pt idx="2">
                  <c:v>667</c:v>
                </c:pt>
                <c:pt idx="3">
                  <c:v>941</c:v>
                </c:pt>
                <c:pt idx="4">
                  <c:v>1083</c:v>
                </c:pt>
                <c:pt idx="5">
                  <c:v>1253</c:v>
                </c:pt>
                <c:pt idx="6">
                  <c:v>1670</c:v>
                </c:pt>
                <c:pt idx="7">
                  <c:v>2428</c:v>
                </c:pt>
                <c:pt idx="8">
                  <c:v>2816</c:v>
                </c:pt>
                <c:pt idx="9">
                  <c:v>2497</c:v>
                </c:pt>
                <c:pt idx="10">
                  <c:v>2434</c:v>
                </c:pt>
                <c:pt idx="11">
                  <c:v>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8-4499-9135-7982FC90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448544"/>
        <c:axId val="614449200"/>
      </c:lineChart>
      <c:catAx>
        <c:axId val="6125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2582400"/>
        <c:crosses val="autoZero"/>
        <c:auto val="1"/>
        <c:lblAlgn val="ctr"/>
        <c:lblOffset val="100"/>
        <c:noMultiLvlLbl val="0"/>
      </c:catAx>
      <c:valAx>
        <c:axId val="6125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2581744"/>
        <c:crosses val="autoZero"/>
        <c:crossBetween val="between"/>
      </c:valAx>
      <c:valAx>
        <c:axId val="614449200"/>
        <c:scaling>
          <c:orientation val="minMax"/>
        </c:scaling>
        <c:delete val="0"/>
        <c:axPos val="r"/>
        <c:numFmt formatCode="#,##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14448544"/>
        <c:crosses val="max"/>
        <c:crossBetween val="between"/>
      </c:valAx>
      <c:catAx>
        <c:axId val="61444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449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(4)'!$C$28</c:f>
              <c:strCache>
                <c:ptCount val="1"/>
                <c:pt idx="0">
                  <c:v>年間収入</c:v>
                </c:pt>
              </c:strCache>
            </c:strRef>
          </c:tx>
          <c:spPr>
            <a:ln w="22225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shade val="65000"/>
                </a:schemeClr>
              </a:solidFill>
              <a:ln w="9525">
                <a:solidFill>
                  <a:schemeClr val="accent3">
                    <a:shade val="65000"/>
                  </a:schemeClr>
                </a:solidFill>
                <a:round/>
              </a:ln>
              <a:effectLst/>
            </c:spPr>
          </c:marker>
          <c:cat>
            <c:strRef>
              <c:f>'家計主要指標3 (4)'!$D$27:$V$27</c:f>
              <c:strCache>
                <c:ptCount val="1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</c:strCache>
            </c:strRef>
          </c:cat>
          <c:val>
            <c:numRef>
              <c:f>'家計主要指標3 (4)'!$D$28:$V$28</c:f>
              <c:numCache>
                <c:formatCode>#,##0;"△ "#,##0</c:formatCode>
                <c:ptCount val="19"/>
                <c:pt idx="0">
                  <c:v>766950</c:v>
                </c:pt>
                <c:pt idx="1">
                  <c:v>830285</c:v>
                </c:pt>
                <c:pt idx="2">
                  <c:v>920074</c:v>
                </c:pt>
                <c:pt idx="3">
                  <c:v>1038500</c:v>
                </c:pt>
                <c:pt idx="4">
                  <c:v>1158600</c:v>
                </c:pt>
                <c:pt idx="5">
                  <c:v>1402300</c:v>
                </c:pt>
                <c:pt idx="6">
                  <c:v>1584500</c:v>
                </c:pt>
                <c:pt idx="7">
                  <c:v>1788100</c:v>
                </c:pt>
                <c:pt idx="8">
                  <c:v>2099700</c:v>
                </c:pt>
                <c:pt idx="9">
                  <c:v>2570500</c:v>
                </c:pt>
                <c:pt idx="10">
                  <c:v>2986000</c:v>
                </c:pt>
                <c:pt idx="11">
                  <c:v>3328000</c:v>
                </c:pt>
                <c:pt idx="12">
                  <c:v>3654000</c:v>
                </c:pt>
                <c:pt idx="13">
                  <c:v>3874000</c:v>
                </c:pt>
                <c:pt idx="14">
                  <c:v>4134000</c:v>
                </c:pt>
                <c:pt idx="15">
                  <c:v>4493000</c:v>
                </c:pt>
                <c:pt idx="16">
                  <c:v>4795000</c:v>
                </c:pt>
                <c:pt idx="17">
                  <c:v>5024000</c:v>
                </c:pt>
                <c:pt idx="18">
                  <c:v>5261000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1-435B-A0F6-A2E3E059AAEF}"/>
            </c:ext>
          </c:extLst>
        </c:ser>
        <c:ser>
          <c:idx val="1"/>
          <c:order val="1"/>
          <c:tx>
            <c:strRef>
              <c:f>'家計主要指標3 (4)'!$C$29</c:f>
              <c:strCache>
                <c:ptCount val="1"/>
                <c:pt idx="0">
                  <c:v>貯蓄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cat>
            <c:strRef>
              <c:f>'家計主要指標3 (4)'!$D$27:$V$27</c:f>
              <c:strCache>
                <c:ptCount val="1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</c:strCache>
            </c:strRef>
          </c:cat>
          <c:val>
            <c:numRef>
              <c:f>'家計主要指標3 (4)'!$D$29:$V$29</c:f>
              <c:numCache>
                <c:formatCode>#,##0;"△ "#,##0</c:formatCode>
                <c:ptCount val="19"/>
                <c:pt idx="0">
                  <c:v>685920</c:v>
                </c:pt>
                <c:pt idx="1">
                  <c:v>679929</c:v>
                </c:pt>
                <c:pt idx="2">
                  <c:v>730795</c:v>
                </c:pt>
                <c:pt idx="3">
                  <c:v>900700</c:v>
                </c:pt>
                <c:pt idx="4">
                  <c:v>1129300</c:v>
                </c:pt>
                <c:pt idx="5">
                  <c:v>1262300</c:v>
                </c:pt>
                <c:pt idx="6">
                  <c:v>1419100</c:v>
                </c:pt>
                <c:pt idx="7">
                  <c:v>1730400</c:v>
                </c:pt>
                <c:pt idx="8">
                  <c:v>1935300</c:v>
                </c:pt>
                <c:pt idx="9">
                  <c:v>2252000</c:v>
                </c:pt>
                <c:pt idx="10">
                  <c:v>2686000</c:v>
                </c:pt>
                <c:pt idx="11">
                  <c:v>3151000</c:v>
                </c:pt>
                <c:pt idx="12">
                  <c:v>3486000</c:v>
                </c:pt>
                <c:pt idx="13">
                  <c:v>3722000</c:v>
                </c:pt>
                <c:pt idx="14">
                  <c:v>4023000</c:v>
                </c:pt>
                <c:pt idx="15">
                  <c:v>4734000</c:v>
                </c:pt>
                <c:pt idx="16">
                  <c:v>5512000</c:v>
                </c:pt>
                <c:pt idx="17">
                  <c:v>5911000</c:v>
                </c:pt>
                <c:pt idx="18">
                  <c:v>6108000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1-435B-A0F6-A2E3E059AAEF}"/>
            </c:ext>
          </c:extLst>
        </c:ser>
        <c:ser>
          <c:idx val="2"/>
          <c:order val="2"/>
          <c:tx>
            <c:strRef>
              <c:f>'家計主要指標3 (4)'!$C$30</c:f>
              <c:strCache>
                <c:ptCount val="1"/>
                <c:pt idx="0">
                  <c:v>負債</c:v>
                </c:pt>
              </c:strCache>
            </c:strRef>
          </c:tx>
          <c:spPr>
            <a:ln w="22225" cap="rnd">
              <a:solidFill>
                <a:schemeClr val="accent3">
                  <a:tint val="65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>
                  <a:tint val="65000"/>
                </a:schemeClr>
              </a:solidFill>
              <a:ln w="9525">
                <a:solidFill>
                  <a:schemeClr val="accent3">
                    <a:tint val="65000"/>
                  </a:schemeClr>
                </a:solidFill>
                <a:round/>
              </a:ln>
              <a:effectLst/>
            </c:spPr>
          </c:marker>
          <c:cat>
            <c:strRef>
              <c:f>'家計主要指標3 (4)'!$D$27:$V$27</c:f>
              <c:strCache>
                <c:ptCount val="1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</c:strCache>
            </c:strRef>
          </c:cat>
          <c:val>
            <c:numRef>
              <c:f>'家計主要指標3 (4)'!$D$30:$V$30</c:f>
              <c:numCache>
                <c:formatCode>#,##0;"△ "#,##0</c:formatCode>
                <c:ptCount val="19"/>
                <c:pt idx="0">
                  <c:v>61344</c:v>
                </c:pt>
                <c:pt idx="1">
                  <c:v>70124</c:v>
                </c:pt>
                <c:pt idx="2">
                  <c:v>93580</c:v>
                </c:pt>
                <c:pt idx="3">
                  <c:v>111200</c:v>
                </c:pt>
                <c:pt idx="4">
                  <c:v>152100</c:v>
                </c:pt>
                <c:pt idx="5">
                  <c:v>190600</c:v>
                </c:pt>
                <c:pt idx="6">
                  <c:v>239600</c:v>
                </c:pt>
                <c:pt idx="7">
                  <c:v>363600</c:v>
                </c:pt>
                <c:pt idx="8">
                  <c:v>484600</c:v>
                </c:pt>
                <c:pt idx="9">
                  <c:v>614400</c:v>
                </c:pt>
                <c:pt idx="10">
                  <c:v>719000</c:v>
                </c:pt>
                <c:pt idx="11">
                  <c:v>789000</c:v>
                </c:pt>
                <c:pt idx="12">
                  <c:v>966000</c:v>
                </c:pt>
                <c:pt idx="13">
                  <c:v>1261000</c:v>
                </c:pt>
                <c:pt idx="14">
                  <c:v>1489000</c:v>
                </c:pt>
                <c:pt idx="15">
                  <c:v>1512000</c:v>
                </c:pt>
                <c:pt idx="16">
                  <c:v>1674000</c:v>
                </c:pt>
                <c:pt idx="17">
                  <c:v>1743000</c:v>
                </c:pt>
                <c:pt idx="18">
                  <c:v>2079000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1-435B-A0F6-A2E3E059A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649296"/>
        <c:axId val="635648312"/>
      </c:lineChart>
      <c:catAx>
        <c:axId val="635649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35648312"/>
        <c:crosses val="autoZero"/>
        <c:auto val="1"/>
        <c:lblAlgn val="ctr"/>
        <c:lblOffset val="100"/>
        <c:noMultiLvlLbl val="0"/>
      </c:catAx>
      <c:valAx>
        <c:axId val="635648312"/>
        <c:scaling>
          <c:orientation val="minMax"/>
        </c:scaling>
        <c:delete val="0"/>
        <c:axPos val="l"/>
        <c:numFmt formatCode="#,##0;&quot;△ 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3564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(4)'!$C$77</c:f>
              <c:strCache>
                <c:ptCount val="1"/>
                <c:pt idx="0">
                  <c:v>全国</c:v>
                </c:pt>
              </c:strCache>
            </c:strRef>
          </c:tx>
          <c:spPr>
            <a:ln w="2222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3">
                  <a:shade val="76000"/>
                </a:schemeClr>
              </a:solidFill>
              <a:ln w="9525">
                <a:solidFill>
                  <a:schemeClr val="accent3">
                    <a:shade val="76000"/>
                  </a:schemeClr>
                </a:solidFill>
                <a:round/>
              </a:ln>
              <a:effectLst/>
            </c:spPr>
          </c:marker>
          <c:cat>
            <c:strRef>
              <c:f>'家計主要指標3 (4)'!$D$76:$AC$76</c:f>
              <c:strCache>
                <c:ptCount val="2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</c:strCache>
            </c:strRef>
          </c:cat>
          <c:val>
            <c:numRef>
              <c:f>'家計主要指標3 (4)'!$D$77:$AC$77</c:f>
              <c:numCache>
                <c:formatCode>#,##0;"△ "#,##0</c:formatCode>
                <c:ptCount val="26"/>
                <c:pt idx="0">
                  <c:v>3888</c:v>
                </c:pt>
                <c:pt idx="1">
                  <c:v>4791</c:v>
                </c:pt>
                <c:pt idx="2">
                  <c:v>7490</c:v>
                </c:pt>
                <c:pt idx="3">
                  <c:v>9500</c:v>
                </c:pt>
                <c:pt idx="4">
                  <c:v>13500</c:v>
                </c:pt>
                <c:pt idx="5">
                  <c:v>17700</c:v>
                </c:pt>
                <c:pt idx="6">
                  <c:v>15400</c:v>
                </c:pt>
                <c:pt idx="7">
                  <c:v>18600</c:v>
                </c:pt>
                <c:pt idx="8">
                  <c:v>22500</c:v>
                </c:pt>
                <c:pt idx="9">
                  <c:v>23800</c:v>
                </c:pt>
                <c:pt idx="10">
                  <c:v>27000</c:v>
                </c:pt>
                <c:pt idx="11">
                  <c:v>23000</c:v>
                </c:pt>
                <c:pt idx="12">
                  <c:v>24000</c:v>
                </c:pt>
                <c:pt idx="13">
                  <c:v>24000</c:v>
                </c:pt>
                <c:pt idx="14">
                  <c:v>29000</c:v>
                </c:pt>
                <c:pt idx="15">
                  <c:v>39000</c:v>
                </c:pt>
                <c:pt idx="16">
                  <c:v>41000</c:v>
                </c:pt>
                <c:pt idx="17">
                  <c:v>46000</c:v>
                </c:pt>
                <c:pt idx="18">
                  <c:v>60000</c:v>
                </c:pt>
                <c:pt idx="19">
                  <c:v>54000</c:v>
                </c:pt>
                <c:pt idx="20">
                  <c:v>66000</c:v>
                </c:pt>
                <c:pt idx="21">
                  <c:v>49000</c:v>
                </c:pt>
                <c:pt idx="22">
                  <c:v>61000</c:v>
                </c:pt>
                <c:pt idx="23">
                  <c:v>63000</c:v>
                </c:pt>
                <c:pt idx="24">
                  <c:v>73000</c:v>
                </c:pt>
                <c:pt idx="25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A-4693-BC8D-65B948245F5F}"/>
            </c:ext>
          </c:extLst>
        </c:ser>
        <c:ser>
          <c:idx val="1"/>
          <c:order val="1"/>
          <c:tx>
            <c:strRef>
              <c:f>'家計主要指標3 (4)'!$C$78</c:f>
              <c:strCache>
                <c:ptCount val="1"/>
                <c:pt idx="0">
                  <c:v>東北地方</c:v>
                </c:pt>
              </c:strCache>
            </c:strRef>
          </c:tx>
          <c:spPr>
            <a:ln w="2222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3">
                  <a:tint val="77000"/>
                </a:schemeClr>
              </a:solidFill>
              <a:ln w="9525">
                <a:solidFill>
                  <a:schemeClr val="accent3">
                    <a:tint val="77000"/>
                  </a:schemeClr>
                </a:solidFill>
                <a:round/>
              </a:ln>
              <a:effectLst/>
            </c:spPr>
          </c:marker>
          <c:cat>
            <c:strRef>
              <c:f>'家計主要指標3 (4)'!$D$76:$AC$76</c:f>
              <c:strCache>
                <c:ptCount val="2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</c:strCache>
            </c:strRef>
          </c:cat>
          <c:val>
            <c:numRef>
              <c:f>'家計主要指標3 (4)'!$D$78:$AC$78</c:f>
              <c:numCache>
                <c:formatCode>#,##0;"△ "#,##0</c:formatCode>
                <c:ptCount val="26"/>
                <c:pt idx="0">
                  <c:v>6870</c:v>
                </c:pt>
                <c:pt idx="1">
                  <c:v>2405</c:v>
                </c:pt>
                <c:pt idx="2">
                  <c:v>6371</c:v>
                </c:pt>
                <c:pt idx="3">
                  <c:v>6300</c:v>
                </c:pt>
                <c:pt idx="4">
                  <c:v>19500</c:v>
                </c:pt>
                <c:pt idx="5">
                  <c:v>19700</c:v>
                </c:pt>
                <c:pt idx="6">
                  <c:v>25600</c:v>
                </c:pt>
                <c:pt idx="7">
                  <c:v>19200</c:v>
                </c:pt>
                <c:pt idx="8">
                  <c:v>23200</c:v>
                </c:pt>
                <c:pt idx="9">
                  <c:v>22000</c:v>
                </c:pt>
                <c:pt idx="10">
                  <c:v>20000</c:v>
                </c:pt>
                <c:pt idx="11">
                  <c:v>46000</c:v>
                </c:pt>
                <c:pt idx="12">
                  <c:v>24000</c:v>
                </c:pt>
                <c:pt idx="13">
                  <c:v>20000</c:v>
                </c:pt>
                <c:pt idx="14">
                  <c:v>33000</c:v>
                </c:pt>
                <c:pt idx="15">
                  <c:v>31000</c:v>
                </c:pt>
                <c:pt idx="16">
                  <c:v>44000</c:v>
                </c:pt>
                <c:pt idx="17">
                  <c:v>73000</c:v>
                </c:pt>
                <c:pt idx="18">
                  <c:v>60000</c:v>
                </c:pt>
                <c:pt idx="19">
                  <c:v>36000</c:v>
                </c:pt>
                <c:pt idx="20">
                  <c:v>60000</c:v>
                </c:pt>
                <c:pt idx="21">
                  <c:v>53000</c:v>
                </c:pt>
                <c:pt idx="22">
                  <c:v>78000</c:v>
                </c:pt>
                <c:pt idx="23">
                  <c:v>66000</c:v>
                </c:pt>
                <c:pt idx="24">
                  <c:v>93000</c:v>
                </c:pt>
                <c:pt idx="25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A-4693-BC8D-65B94824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50808"/>
        <c:axId val="528751136"/>
      </c:lineChart>
      <c:catAx>
        <c:axId val="528750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8751136"/>
        <c:crosses val="autoZero"/>
        <c:auto val="1"/>
        <c:lblAlgn val="ctr"/>
        <c:lblOffset val="100"/>
        <c:noMultiLvlLbl val="0"/>
      </c:catAx>
      <c:valAx>
        <c:axId val="528751136"/>
        <c:scaling>
          <c:orientation val="minMax"/>
        </c:scaling>
        <c:delete val="0"/>
        <c:axPos val="l"/>
        <c:numFmt formatCode="#,##0;&quot;△ 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8750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破産!$N$46</c:f>
              <c:strCache>
                <c:ptCount val="1"/>
                <c:pt idx="0">
                  <c:v>全国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破産!$M$47:$M$58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破産!$N$47:$N$58</c:f>
              <c:numCache>
                <c:formatCode>#,##0_ </c:formatCode>
                <c:ptCount val="12"/>
                <c:pt idx="0">
                  <c:v>46487</c:v>
                </c:pt>
                <c:pt idx="1">
                  <c:v>60291</c:v>
                </c:pt>
                <c:pt idx="2">
                  <c:v>76032</c:v>
                </c:pt>
                <c:pt idx="3">
                  <c:v>111067</c:v>
                </c:pt>
                <c:pt idx="4">
                  <c:v>128488</c:v>
                </c:pt>
                <c:pt idx="5">
                  <c:v>146520</c:v>
                </c:pt>
                <c:pt idx="6">
                  <c:v>176131</c:v>
                </c:pt>
                <c:pt idx="7">
                  <c:v>239058</c:v>
                </c:pt>
                <c:pt idx="8">
                  <c:v>276353</c:v>
                </c:pt>
                <c:pt idx="9">
                  <c:v>247319</c:v>
                </c:pt>
                <c:pt idx="10">
                  <c:v>219873</c:v>
                </c:pt>
                <c:pt idx="11">
                  <c:v>201572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A-43FD-BE57-3884E036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3245944"/>
        <c:axId val="723249224"/>
      </c:barChart>
      <c:lineChart>
        <c:grouping val="standard"/>
        <c:varyColors val="0"/>
        <c:ser>
          <c:idx val="1"/>
          <c:order val="1"/>
          <c:tx>
            <c:strRef>
              <c:f>破産!$S$46</c:f>
              <c:strCache>
                <c:ptCount val="1"/>
                <c:pt idx="0">
                  <c:v>盛岡地裁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破産!$M$47:$M$58</c:f>
              <c:strCache>
                <c:ptCount val="12"/>
                <c:pt idx="0">
                  <c:v>1995年</c:v>
                </c:pt>
                <c:pt idx="1">
                  <c:v>1996年</c:v>
                </c:pt>
                <c:pt idx="2">
                  <c:v>1997年</c:v>
                </c:pt>
                <c:pt idx="3">
                  <c:v>1998年</c:v>
                </c:pt>
                <c:pt idx="4">
                  <c:v>1999年</c:v>
                </c:pt>
                <c:pt idx="5">
                  <c:v>2000年</c:v>
                </c:pt>
                <c:pt idx="6">
                  <c:v>2001年</c:v>
                </c:pt>
                <c:pt idx="7">
                  <c:v>2002年</c:v>
                </c:pt>
                <c:pt idx="8">
                  <c:v>2003年</c:v>
                </c:pt>
                <c:pt idx="9">
                  <c:v>2004年</c:v>
                </c:pt>
                <c:pt idx="10">
                  <c:v>2005年</c:v>
                </c:pt>
                <c:pt idx="11">
                  <c:v>2006年</c:v>
                </c:pt>
              </c:strCache>
            </c:strRef>
          </c:cat>
          <c:val>
            <c:numRef>
              <c:f>破産!$S$47:$S$58</c:f>
              <c:numCache>
                <c:formatCode>#,##0_ </c:formatCode>
                <c:ptCount val="12"/>
                <c:pt idx="0">
                  <c:v>414</c:v>
                </c:pt>
                <c:pt idx="1">
                  <c:v>553</c:v>
                </c:pt>
                <c:pt idx="2">
                  <c:v>667</c:v>
                </c:pt>
                <c:pt idx="3">
                  <c:v>941</c:v>
                </c:pt>
                <c:pt idx="4">
                  <c:v>1083</c:v>
                </c:pt>
                <c:pt idx="5">
                  <c:v>1253</c:v>
                </c:pt>
                <c:pt idx="6">
                  <c:v>1670</c:v>
                </c:pt>
                <c:pt idx="7">
                  <c:v>2428</c:v>
                </c:pt>
                <c:pt idx="8">
                  <c:v>2816</c:v>
                </c:pt>
                <c:pt idx="9">
                  <c:v>2497</c:v>
                </c:pt>
                <c:pt idx="10">
                  <c:v>2434</c:v>
                </c:pt>
                <c:pt idx="11">
                  <c:v>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A-43FD-BE57-3884E036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248240"/>
        <c:axId val="723255784"/>
      </c:lineChart>
      <c:catAx>
        <c:axId val="7232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49224"/>
        <c:crosses val="autoZero"/>
        <c:auto val="1"/>
        <c:lblAlgn val="ctr"/>
        <c:lblOffset val="100"/>
        <c:noMultiLvlLbl val="0"/>
      </c:catAx>
      <c:valAx>
        <c:axId val="72324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45944"/>
        <c:crosses val="autoZero"/>
        <c:crossBetween val="between"/>
      </c:valAx>
      <c:valAx>
        <c:axId val="723255784"/>
        <c:scaling>
          <c:orientation val="minMax"/>
        </c:scaling>
        <c:delete val="0"/>
        <c:axPos val="r"/>
        <c:numFmt formatCode="#,##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48240"/>
        <c:crosses val="max"/>
        <c:crossBetween val="between"/>
      </c:valAx>
      <c:catAx>
        <c:axId val="72324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3255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'金融1 (2)'!$C$12</c:f>
              <c:strCache>
                <c:ptCount val="1"/>
                <c:pt idx="0">
                  <c:v>消費者向無担保金融業者</c:v>
                </c:pt>
              </c:strCache>
            </c:strRef>
          </c:tx>
          <c:spPr>
            <a:solidFill>
              <a:schemeClr val="accent3">
                <a:shade val="6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'金融1 (2)'!$T$10:$AB$10</c:f>
              <c:strCache>
                <c:ptCount val="9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  <c:pt idx="8">
                  <c:v>2011年</c:v>
                </c:pt>
              </c:strCache>
            </c:strRef>
          </c:cat>
          <c:val>
            <c:numRef>
              <c:f>'金融1 (2)'!$T$12:$AB$12</c:f>
              <c:numCache>
                <c:formatCode>#,##0_ </c:formatCode>
                <c:ptCount val="9"/>
                <c:pt idx="0">
                  <c:v>120074</c:v>
                </c:pt>
                <c:pt idx="1">
                  <c:v>117170</c:v>
                </c:pt>
                <c:pt idx="2">
                  <c:v>116721</c:v>
                </c:pt>
                <c:pt idx="3">
                  <c:v>117403</c:v>
                </c:pt>
                <c:pt idx="4">
                  <c:v>108601</c:v>
                </c:pt>
                <c:pt idx="5">
                  <c:v>89659</c:v>
                </c:pt>
                <c:pt idx="6">
                  <c:v>72853</c:v>
                </c:pt>
                <c:pt idx="7">
                  <c:v>53497</c:v>
                </c:pt>
                <c:pt idx="8">
                  <c:v>36600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8-4C82-83D1-96ACA8727D17}"/>
            </c:ext>
          </c:extLst>
        </c:ser>
        <c:ser>
          <c:idx val="1"/>
          <c:order val="1"/>
          <c:tx>
            <c:strRef>
              <c:f>'金融1 (2)'!$C$13</c:f>
              <c:strCache>
                <c:ptCount val="1"/>
                <c:pt idx="0">
                  <c:v>クレジット・カード会社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'金融1 (2)'!$T$10:$AB$10</c:f>
              <c:strCache>
                <c:ptCount val="9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  <c:pt idx="8">
                  <c:v>2011年</c:v>
                </c:pt>
              </c:strCache>
            </c:strRef>
          </c:cat>
          <c:val>
            <c:numRef>
              <c:f>'金融1 (2)'!$T$13:$AB$13</c:f>
              <c:numCache>
                <c:formatCode>#,##0_ </c:formatCode>
                <c:ptCount val="9"/>
                <c:pt idx="0">
                  <c:v>16829</c:v>
                </c:pt>
                <c:pt idx="1">
                  <c:v>16202</c:v>
                </c:pt>
                <c:pt idx="2">
                  <c:v>14706</c:v>
                </c:pt>
                <c:pt idx="3">
                  <c:v>23345</c:v>
                </c:pt>
                <c:pt idx="4">
                  <c:v>25413</c:v>
                </c:pt>
                <c:pt idx="5">
                  <c:v>26334</c:v>
                </c:pt>
                <c:pt idx="6">
                  <c:v>24635</c:v>
                </c:pt>
                <c:pt idx="7">
                  <c:v>22381</c:v>
                </c:pt>
                <c:pt idx="8">
                  <c:v>18817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8-4C82-83D1-96ACA8727D17}"/>
            </c:ext>
          </c:extLst>
        </c:ser>
        <c:ser>
          <c:idx val="2"/>
          <c:order val="2"/>
          <c:tx>
            <c:strRef>
              <c:f>'金融1 (2)'!$C$14</c:f>
              <c:strCache>
                <c:ptCount val="1"/>
                <c:pt idx="0">
                  <c:v>信販会社</c:v>
                </c:pt>
              </c:strCache>
            </c:strRef>
          </c:tx>
          <c:spPr>
            <a:solidFill>
              <a:schemeClr val="accent3">
                <a:tint val="6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'金融1 (2)'!$T$10:$AB$10</c:f>
              <c:strCache>
                <c:ptCount val="9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  <c:pt idx="8">
                  <c:v>2011年</c:v>
                </c:pt>
              </c:strCache>
            </c:strRef>
          </c:cat>
          <c:val>
            <c:numRef>
              <c:f>'金融1 (2)'!$T$14:$AB$14</c:f>
              <c:numCache>
                <c:formatCode>#,##0_ </c:formatCode>
                <c:ptCount val="9"/>
                <c:pt idx="0">
                  <c:v>47703</c:v>
                </c:pt>
                <c:pt idx="1">
                  <c:v>50870</c:v>
                </c:pt>
                <c:pt idx="2">
                  <c:v>53093</c:v>
                </c:pt>
                <c:pt idx="3">
                  <c:v>53504</c:v>
                </c:pt>
                <c:pt idx="4">
                  <c:v>57293</c:v>
                </c:pt>
                <c:pt idx="5">
                  <c:v>55509</c:v>
                </c:pt>
                <c:pt idx="6">
                  <c:v>54434</c:v>
                </c:pt>
                <c:pt idx="7">
                  <c:v>46746</c:v>
                </c:pt>
                <c:pt idx="8">
                  <c:v>38532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8-4C82-83D1-96ACA8727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17776360"/>
        <c:axId val="517781936"/>
      </c:barChart>
      <c:catAx>
        <c:axId val="51777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7781936"/>
        <c:crosses val="autoZero"/>
        <c:auto val="1"/>
        <c:lblAlgn val="ctr"/>
        <c:lblOffset val="100"/>
        <c:noMultiLvlLbl val="0"/>
      </c:catAx>
      <c:valAx>
        <c:axId val="517781936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777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黒字率・平均貯蓄率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'家計主要指標2 (2)'!$M$3</c:f>
              <c:strCache>
                <c:ptCount val="1"/>
                <c:pt idx="0">
                  <c:v>黒字率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(2)'!$A$4:$A$13</c:f>
              <c:strCache>
                <c:ptCount val="10"/>
                <c:pt idx="0">
                  <c:v>1964年</c:v>
                </c:pt>
                <c:pt idx="1">
                  <c:v>1974年</c:v>
                </c:pt>
                <c:pt idx="2">
                  <c:v>1979年</c:v>
                </c:pt>
                <c:pt idx="3">
                  <c:v>1984年</c:v>
                </c:pt>
                <c:pt idx="4">
                  <c:v>1989年</c:v>
                </c:pt>
                <c:pt idx="5">
                  <c:v>1994年</c:v>
                </c:pt>
                <c:pt idx="6">
                  <c:v>1999年</c:v>
                </c:pt>
                <c:pt idx="7">
                  <c:v>2004年</c:v>
                </c:pt>
                <c:pt idx="8">
                  <c:v>2009年</c:v>
                </c:pt>
                <c:pt idx="9">
                  <c:v>2014年</c:v>
                </c:pt>
              </c:strCache>
            </c:strRef>
          </c:cat>
          <c:val>
            <c:numRef>
              <c:f>'家計主要指標2 (2)'!$M$4:$M$13</c:f>
              <c:numCache>
                <c:formatCode>0.0%</c:formatCode>
                <c:ptCount val="10"/>
                <c:pt idx="0">
                  <c:v>7.9298085119654027E-2</c:v>
                </c:pt>
                <c:pt idx="1">
                  <c:v>0.10523863946930359</c:v>
                </c:pt>
                <c:pt idx="2">
                  <c:v>0.12876837259765633</c:v>
                </c:pt>
                <c:pt idx="3">
                  <c:v>0.13760425282058728</c:v>
                </c:pt>
                <c:pt idx="4">
                  <c:v>0.16241366563034396</c:v>
                </c:pt>
                <c:pt idx="5">
                  <c:v>0.19638998605293576</c:v>
                </c:pt>
                <c:pt idx="6">
                  <c:v>0.22362204030947674</c:v>
                </c:pt>
                <c:pt idx="7">
                  <c:v>0.20281636518743257</c:v>
                </c:pt>
                <c:pt idx="8">
                  <c:v>0.18620146170956467</c:v>
                </c:pt>
                <c:pt idx="9">
                  <c:v>0.2160127338240953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1-49C2-802B-DA3256E88C54}"/>
            </c:ext>
          </c:extLst>
        </c:ser>
        <c:ser>
          <c:idx val="1"/>
          <c:order val="1"/>
          <c:tx>
            <c:strRef>
              <c:f>'家計主要指標2 (2)'!$N$3</c:f>
              <c:strCache>
                <c:ptCount val="1"/>
                <c:pt idx="0">
                  <c:v>貯蓄純増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'家計主要指標2 (2)'!$A$4:$A$13</c:f>
              <c:strCache>
                <c:ptCount val="10"/>
                <c:pt idx="0">
                  <c:v>1964年</c:v>
                </c:pt>
                <c:pt idx="1">
                  <c:v>1974年</c:v>
                </c:pt>
                <c:pt idx="2">
                  <c:v>1979年</c:v>
                </c:pt>
                <c:pt idx="3">
                  <c:v>1984年</c:v>
                </c:pt>
                <c:pt idx="4">
                  <c:v>1989年</c:v>
                </c:pt>
                <c:pt idx="5">
                  <c:v>1994年</c:v>
                </c:pt>
                <c:pt idx="6">
                  <c:v>1999年</c:v>
                </c:pt>
                <c:pt idx="7">
                  <c:v>2004年</c:v>
                </c:pt>
                <c:pt idx="8">
                  <c:v>2009年</c:v>
                </c:pt>
                <c:pt idx="9">
                  <c:v>2014年</c:v>
                </c:pt>
              </c:strCache>
            </c:strRef>
          </c:cat>
          <c:val>
            <c:numRef>
              <c:f>'家計主要指標2 (2)'!$N$4:$N$13</c:f>
            </c:numRef>
          </c:val>
          <c:smooth val="0"/>
          <c:extLst>
            <c:ext xmlns:c16="http://schemas.microsoft.com/office/drawing/2014/chart" uri="{C3380CC4-5D6E-409C-BE32-E72D297353CC}">
              <c16:uniqueId val="{00000001-6581-49C2-802B-DA3256E88C54}"/>
            </c:ext>
          </c:extLst>
        </c:ser>
        <c:ser>
          <c:idx val="2"/>
          <c:order val="2"/>
          <c:tx>
            <c:strRef>
              <c:f>'家計主要指標2 (2)'!$O$3</c:f>
              <c:strCache>
                <c:ptCount val="1"/>
                <c:pt idx="0">
                  <c:v>貯蓄率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(2)'!$A$4:$A$13</c:f>
              <c:strCache>
                <c:ptCount val="10"/>
                <c:pt idx="0">
                  <c:v>1964年</c:v>
                </c:pt>
                <c:pt idx="1">
                  <c:v>1974年</c:v>
                </c:pt>
                <c:pt idx="2">
                  <c:v>1979年</c:v>
                </c:pt>
                <c:pt idx="3">
                  <c:v>1984年</c:v>
                </c:pt>
                <c:pt idx="4">
                  <c:v>1989年</c:v>
                </c:pt>
                <c:pt idx="5">
                  <c:v>1994年</c:v>
                </c:pt>
                <c:pt idx="6">
                  <c:v>1999年</c:v>
                </c:pt>
                <c:pt idx="7">
                  <c:v>2004年</c:v>
                </c:pt>
                <c:pt idx="8">
                  <c:v>2009年</c:v>
                </c:pt>
                <c:pt idx="9">
                  <c:v>2014年</c:v>
                </c:pt>
              </c:strCache>
            </c:strRef>
          </c:cat>
          <c:val>
            <c:numRef>
              <c:f>'家計主要指標2 (2)'!$O$4:$O$13</c:f>
              <c:numCache>
                <c:formatCode>0.0%</c:formatCode>
                <c:ptCount val="10"/>
                <c:pt idx="0">
                  <c:v>3.2954238310081707E-2</c:v>
                </c:pt>
                <c:pt idx="1">
                  <c:v>3.7472980695172547E-2</c:v>
                </c:pt>
                <c:pt idx="2">
                  <c:v>5.5163982436209395E-2</c:v>
                </c:pt>
                <c:pt idx="3">
                  <c:v>5.5E-2</c:v>
                </c:pt>
                <c:pt idx="4">
                  <c:v>9.6000000000000002E-2</c:v>
                </c:pt>
                <c:pt idx="5">
                  <c:v>0.11600000000000001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1-49C2-802B-DA3256E8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303000"/>
        <c:axId val="466301688"/>
      </c:lineChart>
      <c:catAx>
        <c:axId val="466303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6301688"/>
        <c:crosses val="autoZero"/>
        <c:auto val="1"/>
        <c:lblAlgn val="ctr"/>
        <c:lblOffset val="100"/>
        <c:noMultiLvlLbl val="0"/>
      </c:catAx>
      <c:valAx>
        <c:axId val="46630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6303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(4)'!$AP$10</c:f>
              <c:strCache>
                <c:ptCount val="1"/>
                <c:pt idx="0">
                  <c:v>住宅・土地のための負債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'家計主要指標3 (4)'!$AQ$3:$AY$3</c:f>
              <c:strCache>
                <c:ptCount val="9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</c:strCache>
            </c:strRef>
          </c:cat>
          <c:val>
            <c:numRef>
              <c:f>'家計主要指標3 (4)'!$AQ$10:$AY$10</c:f>
              <c:numCache>
                <c:formatCode>#,##0;"△ "#,##0</c:formatCode>
                <c:ptCount val="9"/>
                <c:pt idx="0">
                  <c:v>5620000</c:v>
                </c:pt>
                <c:pt idx="1">
                  <c:v>5540000</c:v>
                </c:pt>
                <c:pt idx="2">
                  <c:v>6050000</c:v>
                </c:pt>
                <c:pt idx="3">
                  <c:v>5610000</c:v>
                </c:pt>
                <c:pt idx="4">
                  <c:v>5770000</c:v>
                </c:pt>
                <c:pt idx="5">
                  <c:v>6140000</c:v>
                </c:pt>
                <c:pt idx="6">
                  <c:v>6030000</c:v>
                </c:pt>
                <c:pt idx="7">
                  <c:v>5960000</c:v>
                </c:pt>
                <c:pt idx="8">
                  <c:v>6290000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2-4E04-9C32-5D9FCEC16A88}"/>
            </c:ext>
          </c:extLst>
        </c:ser>
        <c:ser>
          <c:idx val="1"/>
          <c:order val="1"/>
          <c:tx>
            <c:strRef>
              <c:f>'家計主要指標3 (4)'!$AP$11</c:f>
              <c:strCache>
                <c:ptCount val="1"/>
                <c:pt idx="0">
                  <c:v>住宅・土地以外の負債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'家計主要指標3 (4)'!$AQ$3:$AY$3</c:f>
              <c:strCache>
                <c:ptCount val="9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</c:strCache>
            </c:strRef>
          </c:cat>
          <c:val>
            <c:numRef>
              <c:f>'家計主要指標3 (4)'!$AQ$11:$AY$11</c:f>
              <c:numCache>
                <c:formatCode>#,##0;"△ "#,##0</c:formatCode>
                <c:ptCount val="9"/>
                <c:pt idx="0">
                  <c:v>310000</c:v>
                </c:pt>
                <c:pt idx="1">
                  <c:v>320000</c:v>
                </c:pt>
                <c:pt idx="2">
                  <c:v>340000</c:v>
                </c:pt>
                <c:pt idx="3">
                  <c:v>380000</c:v>
                </c:pt>
                <c:pt idx="4">
                  <c:v>330000</c:v>
                </c:pt>
                <c:pt idx="5">
                  <c:v>350000</c:v>
                </c:pt>
                <c:pt idx="6">
                  <c:v>290000</c:v>
                </c:pt>
                <c:pt idx="7">
                  <c:v>270000</c:v>
                </c:pt>
                <c:pt idx="8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2-4E04-9C32-5D9FCEC1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814128"/>
        <c:axId val="604821344"/>
      </c:barChart>
      <c:catAx>
        <c:axId val="60481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821344"/>
        <c:crosses val="autoZero"/>
        <c:auto val="1"/>
        <c:lblAlgn val="ctr"/>
        <c:lblOffset val="100"/>
        <c:noMultiLvlLbl val="0"/>
      </c:catAx>
      <c:valAx>
        <c:axId val="60482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81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'家計主要指標1 (全国) (2)'!$AC$4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(2)'!$AA$43:$AA$50</c:f>
              <c:strCache>
                <c:ptCount val="8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</c:strCache>
            </c:strRef>
          </c:cat>
          <c:val>
            <c:numRef>
              <c:f>'家計主要指標1 (全国) (2)'!$AC$43:$AC$50</c:f>
              <c:numCache>
                <c:formatCode>#,##0_);[Red]\(#,##0\)</c:formatCode>
                <c:ptCount val="8"/>
                <c:pt idx="0">
                  <c:v>5450</c:v>
                </c:pt>
                <c:pt idx="1">
                  <c:v>7854</c:v>
                </c:pt>
                <c:pt idx="2">
                  <c:v>6303</c:v>
                </c:pt>
                <c:pt idx="3">
                  <c:v>4106</c:v>
                </c:pt>
                <c:pt idx="4">
                  <c:v>7577</c:v>
                </c:pt>
                <c:pt idx="5">
                  <c:v>6304</c:v>
                </c:pt>
                <c:pt idx="6">
                  <c:v>3052</c:v>
                </c:pt>
                <c:pt idx="7">
                  <c:v>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7-4B7C-88DF-AFD606BC7843}"/>
            </c:ext>
          </c:extLst>
        </c:ser>
        <c:ser>
          <c:idx val="2"/>
          <c:order val="2"/>
          <c:tx>
            <c:strRef>
              <c:f>'家計主要指標1 (全国) (2)'!$AD$4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(2)'!$AA$43:$AA$50</c:f>
              <c:strCache>
                <c:ptCount val="8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</c:strCache>
            </c:strRef>
          </c:cat>
          <c:val>
            <c:numRef>
              <c:f>'家計主要指標1 (全国) (2)'!$AD$43:$AD$50</c:f>
              <c:numCache>
                <c:formatCode>#,##0_);[Red]\(#,##0\)</c:formatCode>
                <c:ptCount val="8"/>
                <c:pt idx="0">
                  <c:v>676</c:v>
                </c:pt>
                <c:pt idx="1">
                  <c:v>1075</c:v>
                </c:pt>
                <c:pt idx="2">
                  <c:v>858</c:v>
                </c:pt>
                <c:pt idx="3">
                  <c:v>1363</c:v>
                </c:pt>
                <c:pt idx="4">
                  <c:v>985</c:v>
                </c:pt>
                <c:pt idx="5">
                  <c:v>708</c:v>
                </c:pt>
                <c:pt idx="6">
                  <c:v>1232</c:v>
                </c:pt>
                <c:pt idx="7">
                  <c:v>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7-4B7C-88DF-AFD606BC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81528152"/>
        <c:axId val="781528480"/>
      </c:barChart>
      <c:lineChart>
        <c:grouping val="standard"/>
        <c:varyColors val="0"/>
        <c:ser>
          <c:idx val="0"/>
          <c:order val="0"/>
          <c:tx>
            <c:strRef>
              <c:f>'家計主要指標1 (全国) (2)'!$AB$4</c:f>
              <c:strCache>
                <c:ptCount val="1"/>
                <c:pt idx="0">
                  <c:v>可処分所得額</c:v>
                </c:pt>
              </c:strCache>
            </c:strRef>
          </c:tx>
          <c:spPr>
            <a:ln w="28575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 (全国) (2)'!$AA$43:$AA$50</c:f>
              <c:strCache>
                <c:ptCount val="8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</c:strCache>
            </c:strRef>
          </c:cat>
          <c:val>
            <c:numRef>
              <c:f>'家計主要指標1 (全国) (2)'!$AB$43:$AB$50</c:f>
              <c:numCache>
                <c:formatCode>#,##0_);[Red]\(#,##0\)</c:formatCode>
                <c:ptCount val="8"/>
                <c:pt idx="0">
                  <c:v>440667</c:v>
                </c:pt>
                <c:pt idx="1">
                  <c:v>446288</c:v>
                </c:pt>
                <c:pt idx="2">
                  <c:v>441156</c:v>
                </c:pt>
                <c:pt idx="3">
                  <c:v>441448</c:v>
                </c:pt>
                <c:pt idx="4">
                  <c:v>442504</c:v>
                </c:pt>
                <c:pt idx="5">
                  <c:v>442749</c:v>
                </c:pt>
                <c:pt idx="6">
                  <c:v>427912</c:v>
                </c:pt>
                <c:pt idx="7">
                  <c:v>429967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7-4B7C-88DF-AFD606BC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540944"/>
        <c:axId val="781536352"/>
      </c:lineChart>
      <c:catAx>
        <c:axId val="78152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81528480"/>
        <c:crosses val="autoZero"/>
        <c:auto val="1"/>
        <c:lblAlgn val="ctr"/>
        <c:lblOffset val="100"/>
        <c:noMultiLvlLbl val="0"/>
      </c:catAx>
      <c:valAx>
        <c:axId val="78152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81528152"/>
        <c:crosses val="autoZero"/>
        <c:crossBetween val="between"/>
      </c:valAx>
      <c:valAx>
        <c:axId val="781536352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81540944"/>
        <c:crosses val="max"/>
        <c:crossBetween val="between"/>
      </c:valAx>
      <c:catAx>
        <c:axId val="78154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1536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'賃金指標 (2)'!$BD$4</c:f>
              <c:strCache>
                <c:ptCount val="1"/>
                <c:pt idx="0">
                  <c:v>30人以上規模</c:v>
                </c:pt>
              </c:strCache>
            </c:strRef>
          </c:tx>
          <c:spPr>
            <a:ln w="31750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(2)'!$BC$5:$BC$40</c:f>
              <c:strCache>
                <c:ptCount val="36"/>
                <c:pt idx="0">
                  <c:v>1983年</c:v>
                </c:pt>
                <c:pt idx="1">
                  <c:v>1984年</c:v>
                </c:pt>
                <c:pt idx="2">
                  <c:v>1985年</c:v>
                </c:pt>
                <c:pt idx="3">
                  <c:v>1986年</c:v>
                </c:pt>
                <c:pt idx="4">
                  <c:v>1987年</c:v>
                </c:pt>
                <c:pt idx="5">
                  <c:v>1988年</c:v>
                </c:pt>
                <c:pt idx="6">
                  <c:v>1989年</c:v>
                </c:pt>
                <c:pt idx="7">
                  <c:v>1990年</c:v>
                </c:pt>
                <c:pt idx="8">
                  <c:v>1991年</c:v>
                </c:pt>
                <c:pt idx="9">
                  <c:v>1992年</c:v>
                </c:pt>
                <c:pt idx="10">
                  <c:v>1993年</c:v>
                </c:pt>
                <c:pt idx="11">
                  <c:v>1994年</c:v>
                </c:pt>
                <c:pt idx="12">
                  <c:v>1995年</c:v>
                </c:pt>
                <c:pt idx="13">
                  <c:v>1996年</c:v>
                </c:pt>
                <c:pt idx="14">
                  <c:v>1997年</c:v>
                </c:pt>
                <c:pt idx="15">
                  <c:v>1998年</c:v>
                </c:pt>
                <c:pt idx="16">
                  <c:v>1999年</c:v>
                </c:pt>
                <c:pt idx="17">
                  <c:v>2000年</c:v>
                </c:pt>
                <c:pt idx="18">
                  <c:v>2001年</c:v>
                </c:pt>
                <c:pt idx="19">
                  <c:v>2002年</c:v>
                </c:pt>
                <c:pt idx="20">
                  <c:v>2003年</c:v>
                </c:pt>
                <c:pt idx="21">
                  <c:v>2004年</c:v>
                </c:pt>
                <c:pt idx="22">
                  <c:v>2005年</c:v>
                </c:pt>
                <c:pt idx="23">
                  <c:v>2006年</c:v>
                </c:pt>
                <c:pt idx="24">
                  <c:v>2007年</c:v>
                </c:pt>
                <c:pt idx="25">
                  <c:v>2008年</c:v>
                </c:pt>
                <c:pt idx="26">
                  <c:v>2009年</c:v>
                </c:pt>
                <c:pt idx="27">
                  <c:v>2010年</c:v>
                </c:pt>
                <c:pt idx="28">
                  <c:v>2011年</c:v>
                </c:pt>
                <c:pt idx="29">
                  <c:v>2012年</c:v>
                </c:pt>
                <c:pt idx="30">
                  <c:v>2013年</c:v>
                </c:pt>
                <c:pt idx="31">
                  <c:v>2014年</c:v>
                </c:pt>
                <c:pt idx="32">
                  <c:v>2015年</c:v>
                </c:pt>
                <c:pt idx="33">
                  <c:v>2016年</c:v>
                </c:pt>
                <c:pt idx="34">
                  <c:v>2017年</c:v>
                </c:pt>
                <c:pt idx="35">
                  <c:v>2018年</c:v>
                </c:pt>
              </c:strCache>
            </c:strRef>
          </c:cat>
          <c:val>
            <c:numRef>
              <c:f>'賃金指標 (2)'!$BD$5:$BD$40</c:f>
              <c:numCache>
                <c:formatCode>0.0_ </c:formatCode>
                <c:ptCount val="36"/>
                <c:pt idx="0">
                  <c:v>94.05794472493065</c:v>
                </c:pt>
                <c:pt idx="1">
                  <c:v>93.686907467633091</c:v>
                </c:pt>
                <c:pt idx="2">
                  <c:v>92.759314324389194</c:v>
                </c:pt>
                <c:pt idx="3">
                  <c:v>94.243463353579429</c:v>
                </c:pt>
                <c:pt idx="4">
                  <c:v>94.150704039255032</c:v>
                </c:pt>
                <c:pt idx="5">
                  <c:v>96.933483468986708</c:v>
                </c:pt>
                <c:pt idx="6">
                  <c:v>101.75338043705788</c:v>
                </c:pt>
                <c:pt idx="7">
                  <c:v>107.1088215126925</c:v>
                </c:pt>
                <c:pt idx="8">
                  <c:v>107.21593033420518</c:v>
                </c:pt>
                <c:pt idx="9">
                  <c:v>105.16239941046537</c:v>
                </c:pt>
                <c:pt idx="10">
                  <c:v>104.40583538592963</c:v>
                </c:pt>
                <c:pt idx="11">
                  <c:v>104.40583538592963</c:v>
                </c:pt>
                <c:pt idx="12">
                  <c:v>108.08057493367457</c:v>
                </c:pt>
                <c:pt idx="13">
                  <c:v>109.48562240781234</c:v>
                </c:pt>
                <c:pt idx="14">
                  <c:v>111.21491160675113</c:v>
                </c:pt>
                <c:pt idx="15">
                  <c:v>110.99875045688378</c:v>
                </c:pt>
                <c:pt idx="16">
                  <c:v>113.0522813806236</c:v>
                </c:pt>
                <c:pt idx="17">
                  <c:v>116.3089314615469</c:v>
                </c:pt>
                <c:pt idx="18">
                  <c:v>116.42524039300845</c:v>
                </c:pt>
                <c:pt idx="19">
                  <c:v>112.70335458623896</c:v>
                </c:pt>
                <c:pt idx="20">
                  <c:v>110.14455809408493</c:v>
                </c:pt>
                <c:pt idx="21">
                  <c:v>108.12648036622801</c:v>
                </c:pt>
                <c:pt idx="22">
                  <c:v>106.21461725562672</c:v>
                </c:pt>
                <c:pt idx="23">
                  <c:v>105.57732955209298</c:v>
                </c:pt>
                <c:pt idx="24">
                  <c:v>103.77168105874733</c:v>
                </c:pt>
                <c:pt idx="25">
                  <c:v>101.54117409637915</c:v>
                </c:pt>
                <c:pt idx="26">
                  <c:v>103.02817873795793</c:v>
                </c:pt>
                <c:pt idx="27">
                  <c:v>105.15247108307045</c:v>
                </c:pt>
                <c:pt idx="28">
                  <c:v>109.14826498422713</c:v>
                </c:pt>
                <c:pt idx="29">
                  <c:v>103.68033648790747</c:v>
                </c:pt>
                <c:pt idx="30">
                  <c:v>103.25972660357519</c:v>
                </c:pt>
                <c:pt idx="31">
                  <c:v>100.42060988433228</c:v>
                </c:pt>
                <c:pt idx="32">
                  <c:v>100</c:v>
                </c:pt>
                <c:pt idx="33">
                  <c:v>101.5</c:v>
                </c:pt>
                <c:pt idx="34">
                  <c:v>100</c:v>
                </c:pt>
                <c:pt idx="35">
                  <c:v>101.40000000000002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C-4330-A900-2850E4839796}"/>
            </c:ext>
          </c:extLst>
        </c:ser>
        <c:ser>
          <c:idx val="1"/>
          <c:order val="1"/>
          <c:tx>
            <c:strRef>
              <c:f>'賃金指標 (2)'!$BE$4</c:f>
              <c:strCache>
                <c:ptCount val="1"/>
                <c:pt idx="0">
                  <c:v>5人以上規模</c:v>
                </c:pt>
              </c:strCache>
            </c:strRef>
          </c:tx>
          <c:spPr>
            <a:ln w="31750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(2)'!$BC$5:$BC$40</c:f>
              <c:strCache>
                <c:ptCount val="36"/>
                <c:pt idx="0">
                  <c:v>1983年</c:v>
                </c:pt>
                <c:pt idx="1">
                  <c:v>1984年</c:v>
                </c:pt>
                <c:pt idx="2">
                  <c:v>1985年</c:v>
                </c:pt>
                <c:pt idx="3">
                  <c:v>1986年</c:v>
                </c:pt>
                <c:pt idx="4">
                  <c:v>1987年</c:v>
                </c:pt>
                <c:pt idx="5">
                  <c:v>1988年</c:v>
                </c:pt>
                <c:pt idx="6">
                  <c:v>1989年</c:v>
                </c:pt>
                <c:pt idx="7">
                  <c:v>1990年</c:v>
                </c:pt>
                <c:pt idx="8">
                  <c:v>1991年</c:v>
                </c:pt>
                <c:pt idx="9">
                  <c:v>1992年</c:v>
                </c:pt>
                <c:pt idx="10">
                  <c:v>1993年</c:v>
                </c:pt>
                <c:pt idx="11">
                  <c:v>1994年</c:v>
                </c:pt>
                <c:pt idx="12">
                  <c:v>1995年</c:v>
                </c:pt>
                <c:pt idx="13">
                  <c:v>1996年</c:v>
                </c:pt>
                <c:pt idx="14">
                  <c:v>1997年</c:v>
                </c:pt>
                <c:pt idx="15">
                  <c:v>1998年</c:v>
                </c:pt>
                <c:pt idx="16">
                  <c:v>1999年</c:v>
                </c:pt>
                <c:pt idx="17">
                  <c:v>2000年</c:v>
                </c:pt>
                <c:pt idx="18">
                  <c:v>2001年</c:v>
                </c:pt>
                <c:pt idx="19">
                  <c:v>2002年</c:v>
                </c:pt>
                <c:pt idx="20">
                  <c:v>2003年</c:v>
                </c:pt>
                <c:pt idx="21">
                  <c:v>2004年</c:v>
                </c:pt>
                <c:pt idx="22">
                  <c:v>2005年</c:v>
                </c:pt>
                <c:pt idx="23">
                  <c:v>2006年</c:v>
                </c:pt>
                <c:pt idx="24">
                  <c:v>2007年</c:v>
                </c:pt>
                <c:pt idx="25">
                  <c:v>2008年</c:v>
                </c:pt>
                <c:pt idx="26">
                  <c:v>2009年</c:v>
                </c:pt>
                <c:pt idx="27">
                  <c:v>2010年</c:v>
                </c:pt>
                <c:pt idx="28">
                  <c:v>2011年</c:v>
                </c:pt>
                <c:pt idx="29">
                  <c:v>2012年</c:v>
                </c:pt>
                <c:pt idx="30">
                  <c:v>2013年</c:v>
                </c:pt>
                <c:pt idx="31">
                  <c:v>2014年</c:v>
                </c:pt>
                <c:pt idx="32">
                  <c:v>2015年</c:v>
                </c:pt>
                <c:pt idx="33">
                  <c:v>2016年</c:v>
                </c:pt>
                <c:pt idx="34">
                  <c:v>2017年</c:v>
                </c:pt>
                <c:pt idx="35">
                  <c:v>2018年</c:v>
                </c:pt>
              </c:strCache>
            </c:strRef>
          </c:cat>
          <c:val>
            <c:numRef>
              <c:f>'賃金指標 (2)'!$BE$5:$BE$40</c:f>
              <c:numCache>
                <c:formatCode>0.0_ </c:formatCode>
                <c:ptCount val="36"/>
                <c:pt idx="7">
                  <c:v>125.10629303881093</c:v>
                </c:pt>
                <c:pt idx="8">
                  <c:v>123.99037962221101</c:v>
                </c:pt>
                <c:pt idx="9">
                  <c:v>122.88441984361842</c:v>
                </c:pt>
                <c:pt idx="10">
                  <c:v>121.7883249193443</c:v>
                </c:pt>
                <c:pt idx="11">
                  <c:v>120.70200685762566</c:v>
                </c:pt>
                <c:pt idx="12">
                  <c:v>119.6253784515616</c:v>
                </c:pt>
                <c:pt idx="13">
                  <c:v>118.55835327211257</c:v>
                </c:pt>
                <c:pt idx="14">
                  <c:v>117.50084566116209</c:v>
                </c:pt>
                <c:pt idx="15">
                  <c:v>116.4527707246403</c:v>
                </c:pt>
                <c:pt idx="16">
                  <c:v>115.41404432570891</c:v>
                </c:pt>
                <c:pt idx="17">
                  <c:v>114.38458307800684</c:v>
                </c:pt>
                <c:pt idx="18">
                  <c:v>113.36430433895623</c:v>
                </c:pt>
                <c:pt idx="19">
                  <c:v>112.35312620312807</c:v>
                </c:pt>
                <c:pt idx="20">
                  <c:v>111.35096749566705</c:v>
                </c:pt>
                <c:pt idx="21">
                  <c:v>110.35774776577507</c:v>
                </c:pt>
                <c:pt idx="22">
                  <c:v>109.37338728025277</c:v>
                </c:pt>
                <c:pt idx="23">
                  <c:v>108.39780701709887</c:v>
                </c:pt>
                <c:pt idx="24">
                  <c:v>107.43092865916636</c:v>
                </c:pt>
                <c:pt idx="25">
                  <c:v>106.47267458787547</c:v>
                </c:pt>
                <c:pt idx="26">
                  <c:v>105.52296787698262</c:v>
                </c:pt>
                <c:pt idx="27">
                  <c:v>104.58173228640496</c:v>
                </c:pt>
                <c:pt idx="28">
                  <c:v>103.64889225610004</c:v>
                </c:pt>
                <c:pt idx="29">
                  <c:v>102.72437290000002</c:v>
                </c:pt>
                <c:pt idx="30">
                  <c:v>101.80810000000001</c:v>
                </c:pt>
                <c:pt idx="31">
                  <c:v>100.9</c:v>
                </c:pt>
                <c:pt idx="32">
                  <c:v>100</c:v>
                </c:pt>
                <c:pt idx="33">
                  <c:v>100.80000000000001</c:v>
                </c:pt>
                <c:pt idx="34">
                  <c:v>101.60640000000002</c:v>
                </c:pt>
                <c:pt idx="35">
                  <c:v>102.41925120000005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CC-4330-A900-2850E483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927000"/>
        <c:axId val="604929296"/>
      </c:lineChart>
      <c:catAx>
        <c:axId val="60492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929296"/>
        <c:crosses val="autoZero"/>
        <c:auto val="1"/>
        <c:lblAlgn val="ctr"/>
        <c:lblOffset val="100"/>
        <c:noMultiLvlLbl val="0"/>
      </c:catAx>
      <c:valAx>
        <c:axId val="604929296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92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'生活保護 (2)'!$J$3</c:f>
              <c:strCache>
                <c:ptCount val="1"/>
                <c:pt idx="0">
                  <c:v>被保護世帯数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'生活保護 (2)'!$H$23:$H$56</c:f>
              <c:strCache>
                <c:ptCount val="34"/>
                <c:pt idx="0">
                  <c:v>1983年度</c:v>
                </c:pt>
                <c:pt idx="1">
                  <c:v>1984年度</c:v>
                </c:pt>
                <c:pt idx="2">
                  <c:v>1985年度</c:v>
                </c:pt>
                <c:pt idx="3">
                  <c:v>1986年度</c:v>
                </c:pt>
                <c:pt idx="4">
                  <c:v>1987年度</c:v>
                </c:pt>
                <c:pt idx="5">
                  <c:v>1988年度</c:v>
                </c:pt>
                <c:pt idx="6">
                  <c:v>1989年度</c:v>
                </c:pt>
                <c:pt idx="7">
                  <c:v>1990年度</c:v>
                </c:pt>
                <c:pt idx="8">
                  <c:v>1991年度</c:v>
                </c:pt>
                <c:pt idx="9">
                  <c:v>1992年度</c:v>
                </c:pt>
                <c:pt idx="10">
                  <c:v>1993年度</c:v>
                </c:pt>
                <c:pt idx="11">
                  <c:v>1994年度</c:v>
                </c:pt>
                <c:pt idx="12">
                  <c:v>1995年度</c:v>
                </c:pt>
                <c:pt idx="13">
                  <c:v>1996年度</c:v>
                </c:pt>
                <c:pt idx="14">
                  <c:v>1997年度</c:v>
                </c:pt>
                <c:pt idx="15">
                  <c:v>1998年度</c:v>
                </c:pt>
                <c:pt idx="16">
                  <c:v>1999年度</c:v>
                </c:pt>
                <c:pt idx="17">
                  <c:v>2000年度</c:v>
                </c:pt>
                <c:pt idx="18">
                  <c:v>2001年度</c:v>
                </c:pt>
                <c:pt idx="19">
                  <c:v>2002年度</c:v>
                </c:pt>
                <c:pt idx="20">
                  <c:v>2003年度</c:v>
                </c:pt>
                <c:pt idx="21">
                  <c:v>2004年度</c:v>
                </c:pt>
                <c:pt idx="22">
                  <c:v>2005年度</c:v>
                </c:pt>
                <c:pt idx="23">
                  <c:v>2006年度</c:v>
                </c:pt>
                <c:pt idx="24">
                  <c:v>2007年度</c:v>
                </c:pt>
                <c:pt idx="25">
                  <c:v>2008年度</c:v>
                </c:pt>
                <c:pt idx="26">
                  <c:v>2009年度</c:v>
                </c:pt>
                <c:pt idx="27">
                  <c:v>2010年度</c:v>
                </c:pt>
                <c:pt idx="28">
                  <c:v>2011年度</c:v>
                </c:pt>
                <c:pt idx="29">
                  <c:v>2012年度</c:v>
                </c:pt>
                <c:pt idx="30">
                  <c:v>2013年度</c:v>
                </c:pt>
                <c:pt idx="31">
                  <c:v>2014年度</c:v>
                </c:pt>
                <c:pt idx="32">
                  <c:v>2015年度</c:v>
                </c:pt>
                <c:pt idx="33">
                  <c:v>2016年度</c:v>
                </c:pt>
              </c:strCache>
            </c:strRef>
          </c:cat>
          <c:val>
            <c:numRef>
              <c:f>'生活保護 (2)'!$J$23:$J$56</c:f>
              <c:numCache>
                <c:formatCode>#,##0_ </c:formatCode>
                <c:ptCount val="34"/>
                <c:pt idx="0">
                  <c:v>782265</c:v>
                </c:pt>
                <c:pt idx="1">
                  <c:v>789602</c:v>
                </c:pt>
                <c:pt idx="2">
                  <c:v>780507</c:v>
                </c:pt>
                <c:pt idx="3">
                  <c:v>746355</c:v>
                </c:pt>
                <c:pt idx="4">
                  <c:v>713825</c:v>
                </c:pt>
                <c:pt idx="5">
                  <c:v>681018</c:v>
                </c:pt>
                <c:pt idx="6">
                  <c:v>654915</c:v>
                </c:pt>
                <c:pt idx="7">
                  <c:v>623755</c:v>
                </c:pt>
                <c:pt idx="8">
                  <c:v>600697</c:v>
                </c:pt>
                <c:pt idx="9">
                  <c:v>585972</c:v>
                </c:pt>
                <c:pt idx="10">
                  <c:v>586106</c:v>
                </c:pt>
                <c:pt idx="11">
                  <c:v>595407</c:v>
                </c:pt>
                <c:pt idx="12">
                  <c:v>601925</c:v>
                </c:pt>
                <c:pt idx="13">
                  <c:v>613106</c:v>
                </c:pt>
                <c:pt idx="14">
                  <c:v>631488</c:v>
                </c:pt>
                <c:pt idx="15">
                  <c:v>663060</c:v>
                </c:pt>
                <c:pt idx="16">
                  <c:v>704055</c:v>
                </c:pt>
                <c:pt idx="17">
                  <c:v>751303</c:v>
                </c:pt>
                <c:pt idx="18">
                  <c:v>805169</c:v>
                </c:pt>
                <c:pt idx="19">
                  <c:v>870931</c:v>
                </c:pt>
                <c:pt idx="20">
                  <c:v>941270</c:v>
                </c:pt>
                <c:pt idx="21">
                  <c:v>998887</c:v>
                </c:pt>
                <c:pt idx="22">
                  <c:v>1041508</c:v>
                </c:pt>
                <c:pt idx="23">
                  <c:v>1075820</c:v>
                </c:pt>
                <c:pt idx="24">
                  <c:v>1105275</c:v>
                </c:pt>
                <c:pt idx="25">
                  <c:v>1148766</c:v>
                </c:pt>
                <c:pt idx="26">
                  <c:v>1274231</c:v>
                </c:pt>
                <c:pt idx="27">
                  <c:v>1410049</c:v>
                </c:pt>
                <c:pt idx="28">
                  <c:v>1498375</c:v>
                </c:pt>
                <c:pt idx="29">
                  <c:v>1558510</c:v>
                </c:pt>
                <c:pt idx="30">
                  <c:v>1591846</c:v>
                </c:pt>
                <c:pt idx="31">
                  <c:v>1612340</c:v>
                </c:pt>
                <c:pt idx="32">
                  <c:v>1629743</c:v>
                </c:pt>
                <c:pt idx="33">
                  <c:v>1637045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D-43B4-87C6-5F1C76EF8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034464"/>
        <c:axId val="626031512"/>
      </c:barChart>
      <c:lineChart>
        <c:grouping val="standard"/>
        <c:varyColors val="0"/>
        <c:ser>
          <c:idx val="1"/>
          <c:order val="1"/>
          <c:tx>
            <c:strRef>
              <c:f>'生活保護 (2)'!$K$3</c:f>
              <c:strCache>
                <c:ptCount val="1"/>
                <c:pt idx="0">
                  <c:v>保護率‰</c:v>
                </c:pt>
              </c:strCache>
            </c:strRef>
          </c:tx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'生活保護 (2)'!$H$23:$H$56</c:f>
              <c:strCache>
                <c:ptCount val="34"/>
                <c:pt idx="0">
                  <c:v>1983年度</c:v>
                </c:pt>
                <c:pt idx="1">
                  <c:v>1984年度</c:v>
                </c:pt>
                <c:pt idx="2">
                  <c:v>1985年度</c:v>
                </c:pt>
                <c:pt idx="3">
                  <c:v>1986年度</c:v>
                </c:pt>
                <c:pt idx="4">
                  <c:v>1987年度</c:v>
                </c:pt>
                <c:pt idx="5">
                  <c:v>1988年度</c:v>
                </c:pt>
                <c:pt idx="6">
                  <c:v>1989年度</c:v>
                </c:pt>
                <c:pt idx="7">
                  <c:v>1990年度</c:v>
                </c:pt>
                <c:pt idx="8">
                  <c:v>1991年度</c:v>
                </c:pt>
                <c:pt idx="9">
                  <c:v>1992年度</c:v>
                </c:pt>
                <c:pt idx="10">
                  <c:v>1993年度</c:v>
                </c:pt>
                <c:pt idx="11">
                  <c:v>1994年度</c:v>
                </c:pt>
                <c:pt idx="12">
                  <c:v>1995年度</c:v>
                </c:pt>
                <c:pt idx="13">
                  <c:v>1996年度</c:v>
                </c:pt>
                <c:pt idx="14">
                  <c:v>1997年度</c:v>
                </c:pt>
                <c:pt idx="15">
                  <c:v>1998年度</c:v>
                </c:pt>
                <c:pt idx="16">
                  <c:v>1999年度</c:v>
                </c:pt>
                <c:pt idx="17">
                  <c:v>2000年度</c:v>
                </c:pt>
                <c:pt idx="18">
                  <c:v>2001年度</c:v>
                </c:pt>
                <c:pt idx="19">
                  <c:v>2002年度</c:v>
                </c:pt>
                <c:pt idx="20">
                  <c:v>2003年度</c:v>
                </c:pt>
                <c:pt idx="21">
                  <c:v>2004年度</c:v>
                </c:pt>
                <c:pt idx="22">
                  <c:v>2005年度</c:v>
                </c:pt>
                <c:pt idx="23">
                  <c:v>2006年度</c:v>
                </c:pt>
                <c:pt idx="24">
                  <c:v>2007年度</c:v>
                </c:pt>
                <c:pt idx="25">
                  <c:v>2008年度</c:v>
                </c:pt>
                <c:pt idx="26">
                  <c:v>2009年度</c:v>
                </c:pt>
                <c:pt idx="27">
                  <c:v>2010年度</c:v>
                </c:pt>
                <c:pt idx="28">
                  <c:v>2011年度</c:v>
                </c:pt>
                <c:pt idx="29">
                  <c:v>2012年度</c:v>
                </c:pt>
                <c:pt idx="30">
                  <c:v>2013年度</c:v>
                </c:pt>
                <c:pt idx="31">
                  <c:v>2014年度</c:v>
                </c:pt>
                <c:pt idx="32">
                  <c:v>2015年度</c:v>
                </c:pt>
                <c:pt idx="33">
                  <c:v>2016年度</c:v>
                </c:pt>
              </c:strCache>
            </c:strRef>
          </c:cat>
          <c:val>
            <c:numRef>
              <c:f>'生活保護 (2)'!$K$23:$K$56</c:f>
              <c:numCache>
                <c:formatCode>#,##0.0_ </c:formatCode>
                <c:ptCount val="34"/>
                <c:pt idx="0">
                  <c:v>21.4</c:v>
                </c:pt>
                <c:pt idx="1">
                  <c:v>21.1</c:v>
                </c:pt>
                <c:pt idx="2">
                  <c:v>21</c:v>
                </c:pt>
                <c:pt idx="3">
                  <c:v>19.899999999999999</c:v>
                </c:pt>
                <c:pt idx="4">
                  <c:v>18.8</c:v>
                </c:pt>
                <c:pt idx="5">
                  <c:v>17.399999999999999</c:v>
                </c:pt>
                <c:pt idx="6">
                  <c:v>16.600000000000001</c:v>
                </c:pt>
                <c:pt idx="7">
                  <c:v>15.5</c:v>
                </c:pt>
                <c:pt idx="8">
                  <c:v>14.8</c:v>
                </c:pt>
                <c:pt idx="9">
                  <c:v>14.2</c:v>
                </c:pt>
                <c:pt idx="10">
                  <c:v>14</c:v>
                </c:pt>
                <c:pt idx="11">
                  <c:v>14.2</c:v>
                </c:pt>
                <c:pt idx="12">
                  <c:v>14.8</c:v>
                </c:pt>
                <c:pt idx="13">
                  <c:v>14</c:v>
                </c:pt>
                <c:pt idx="14">
                  <c:v>14.1</c:v>
                </c:pt>
                <c:pt idx="15" formatCode="0.0_ ">
                  <c:v>14.9</c:v>
                </c:pt>
                <c:pt idx="16" formatCode="0.0_ ">
                  <c:v>15.7</c:v>
                </c:pt>
                <c:pt idx="17" formatCode="0.0_ ">
                  <c:v>16.5</c:v>
                </c:pt>
                <c:pt idx="18" formatCode="0.0_ ">
                  <c:v>17.600000000000001</c:v>
                </c:pt>
                <c:pt idx="19" formatCode="0.0_ ">
                  <c:v>18.899999999999999</c:v>
                </c:pt>
                <c:pt idx="20" formatCode="0.0_ ">
                  <c:v>20.6</c:v>
                </c:pt>
                <c:pt idx="21" formatCode="0.0_ ">
                  <c:v>21.6</c:v>
                </c:pt>
                <c:pt idx="22" formatCode="0.0_ ">
                  <c:v>22.1</c:v>
                </c:pt>
                <c:pt idx="23" formatCode="0.0_ ">
                  <c:v>22.6</c:v>
                </c:pt>
                <c:pt idx="24" formatCode="0.0_ ">
                  <c:v>23</c:v>
                </c:pt>
                <c:pt idx="25" formatCode="0.0_ ">
                  <c:v>24</c:v>
                </c:pt>
                <c:pt idx="26" formatCode="0.0_ ">
                  <c:v>26.5</c:v>
                </c:pt>
                <c:pt idx="27" formatCode="0.0_ ">
                  <c:v>29</c:v>
                </c:pt>
                <c:pt idx="28" formatCode="0.0_ ">
                  <c:v>32.1</c:v>
                </c:pt>
                <c:pt idx="29" formatCode="0.0_ ">
                  <c:v>32.4</c:v>
                </c:pt>
                <c:pt idx="30" formatCode="0.0_ ">
                  <c:v>31.8</c:v>
                </c:pt>
                <c:pt idx="31" formatCode="0.0_ ">
                  <c:v>32</c:v>
                </c:pt>
                <c:pt idx="32" formatCode="0.0_ ">
                  <c:v>32.4</c:v>
                </c:pt>
                <c:pt idx="33" formatCode="0.0_ ">
                  <c:v>32.799999999999997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D-43B4-87C6-5F1C76EF8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042008"/>
        <c:axId val="626043976"/>
      </c:lineChart>
      <c:catAx>
        <c:axId val="62603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6031512"/>
        <c:crosses val="autoZero"/>
        <c:auto val="1"/>
        <c:lblAlgn val="ctr"/>
        <c:lblOffset val="100"/>
        <c:noMultiLvlLbl val="0"/>
      </c:catAx>
      <c:valAx>
        <c:axId val="62603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6034464"/>
        <c:crosses val="autoZero"/>
        <c:crossBetween val="between"/>
      </c:valAx>
      <c:valAx>
        <c:axId val="626043976"/>
        <c:scaling>
          <c:orientation val="minMax"/>
        </c:scaling>
        <c:delete val="0"/>
        <c:axPos val="r"/>
        <c:numFmt formatCode="#,##0.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6042008"/>
        <c:crosses val="max"/>
        <c:crossBetween val="between"/>
      </c:valAx>
      <c:catAx>
        <c:axId val="62604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6043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相対的貧困率!$G$4</c:f>
              <c:strCache>
                <c:ptCount val="1"/>
                <c:pt idx="0">
                  <c:v>相対的貧困率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相対的貧困率!$B$5:$B$15</c:f>
              <c:strCache>
                <c:ptCount val="11"/>
                <c:pt idx="0">
                  <c:v>1985年</c:v>
                </c:pt>
                <c:pt idx="1">
                  <c:v>1988年</c:v>
                </c:pt>
                <c:pt idx="2">
                  <c:v>1991年</c:v>
                </c:pt>
                <c:pt idx="3">
                  <c:v>1994年</c:v>
                </c:pt>
                <c:pt idx="4">
                  <c:v>1997年</c:v>
                </c:pt>
                <c:pt idx="5">
                  <c:v>2000年</c:v>
                </c:pt>
                <c:pt idx="6">
                  <c:v>2003年</c:v>
                </c:pt>
                <c:pt idx="7">
                  <c:v>2006年</c:v>
                </c:pt>
                <c:pt idx="8">
                  <c:v>2009年</c:v>
                </c:pt>
                <c:pt idx="9">
                  <c:v>2012年</c:v>
                </c:pt>
                <c:pt idx="10">
                  <c:v>2015年</c:v>
                </c:pt>
              </c:strCache>
            </c:strRef>
          </c:cat>
          <c:val>
            <c:numRef>
              <c:f>相対的貧困率!$G$5:$G$15</c:f>
              <c:numCache>
                <c:formatCode>0.0_ </c:formatCode>
                <c:ptCount val="11"/>
                <c:pt idx="0">
                  <c:v>12</c:v>
                </c:pt>
                <c:pt idx="1">
                  <c:v>13.2</c:v>
                </c:pt>
                <c:pt idx="2">
                  <c:v>13.5</c:v>
                </c:pt>
                <c:pt idx="3">
                  <c:v>13.8</c:v>
                </c:pt>
                <c:pt idx="4">
                  <c:v>14.6</c:v>
                </c:pt>
                <c:pt idx="5">
                  <c:v>15.3</c:v>
                </c:pt>
                <c:pt idx="6">
                  <c:v>14.9</c:v>
                </c:pt>
                <c:pt idx="7">
                  <c:v>15.7</c:v>
                </c:pt>
                <c:pt idx="8">
                  <c:v>16</c:v>
                </c:pt>
                <c:pt idx="9">
                  <c:v>16.100000000000001</c:v>
                </c:pt>
                <c:pt idx="10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2-40A2-81F6-F4EF017FC0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4931920"/>
        <c:axId val="604932576"/>
      </c:lineChart>
      <c:catAx>
        <c:axId val="604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932576"/>
        <c:crosses val="autoZero"/>
        <c:auto val="1"/>
        <c:lblAlgn val="ctr"/>
        <c:lblOffset val="100"/>
        <c:noMultiLvlLbl val="0"/>
      </c:catAx>
      <c:valAx>
        <c:axId val="604932576"/>
        <c:scaling>
          <c:orientation val="minMax"/>
          <c:min val="1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crossAx val="60493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'金融1 (2)'!$C$12</c:f>
              <c:strCache>
                <c:ptCount val="1"/>
                <c:pt idx="0">
                  <c:v>消費者向無担保金融業者</c:v>
                </c:pt>
              </c:strCache>
            </c:strRef>
          </c:tx>
          <c:spPr>
            <a:solidFill>
              <a:schemeClr val="accent3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'金融1 (2)'!$AA$10:$AI$10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'金融1 (2)'!$AA$12:$AI$12</c:f>
              <c:numCache>
                <c:formatCode>#,##0_ </c:formatCode>
                <c:ptCount val="9"/>
                <c:pt idx="0">
                  <c:v>53497</c:v>
                </c:pt>
                <c:pt idx="1">
                  <c:v>36600</c:v>
                </c:pt>
                <c:pt idx="2">
                  <c:v>30792</c:v>
                </c:pt>
                <c:pt idx="3">
                  <c:v>26995</c:v>
                </c:pt>
                <c:pt idx="4">
                  <c:v>25909</c:v>
                </c:pt>
                <c:pt idx="5">
                  <c:v>25544</c:v>
                </c:pt>
                <c:pt idx="6">
                  <c:v>26540</c:v>
                </c:pt>
                <c:pt idx="7">
                  <c:v>27004</c:v>
                </c:pt>
                <c:pt idx="8">
                  <c:v>28001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5-4FB6-A2F1-38866F30DD6B}"/>
            </c:ext>
          </c:extLst>
        </c:ser>
        <c:ser>
          <c:idx val="2"/>
          <c:order val="2"/>
          <c:tx>
            <c:strRef>
              <c:f>'金融1 (2)'!$C$13</c:f>
              <c:strCache>
                <c:ptCount val="1"/>
                <c:pt idx="0">
                  <c:v>クレジット・カード会社</c:v>
                </c:pt>
              </c:strCache>
            </c:strRef>
          </c:tx>
          <c:spPr>
            <a:solidFill>
              <a:schemeClr val="accent3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'金融1 (2)'!$AA$10:$AI$10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'金融1 (2)'!$AA$13:$AI$13</c:f>
              <c:numCache>
                <c:formatCode>#,##0_ </c:formatCode>
                <c:ptCount val="9"/>
                <c:pt idx="0">
                  <c:v>22381</c:v>
                </c:pt>
                <c:pt idx="1">
                  <c:v>18817</c:v>
                </c:pt>
                <c:pt idx="2">
                  <c:v>15908</c:v>
                </c:pt>
                <c:pt idx="3">
                  <c:v>13783</c:v>
                </c:pt>
                <c:pt idx="4">
                  <c:v>13524</c:v>
                </c:pt>
                <c:pt idx="5">
                  <c:v>17073</c:v>
                </c:pt>
                <c:pt idx="6">
                  <c:v>16050</c:v>
                </c:pt>
                <c:pt idx="7">
                  <c:v>20104</c:v>
                </c:pt>
                <c:pt idx="8">
                  <c:v>20774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5-4FB6-A2F1-38866F30DD6B}"/>
            </c:ext>
          </c:extLst>
        </c:ser>
        <c:ser>
          <c:idx val="3"/>
          <c:order val="3"/>
          <c:tx>
            <c:strRef>
              <c:f>'金融1 (2)'!$C$14</c:f>
              <c:strCache>
                <c:ptCount val="1"/>
                <c:pt idx="0">
                  <c:v>信販会社</c:v>
                </c:pt>
              </c:strCache>
            </c:strRef>
          </c:tx>
          <c:spPr>
            <a:solidFill>
              <a:schemeClr val="accent3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'金融1 (2)'!$AA$10:$AI$10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'金融1 (2)'!$AA$14:$AI$14</c:f>
              <c:numCache>
                <c:formatCode>#,##0_ </c:formatCode>
                <c:ptCount val="9"/>
                <c:pt idx="0">
                  <c:v>46746</c:v>
                </c:pt>
                <c:pt idx="1">
                  <c:v>38532</c:v>
                </c:pt>
                <c:pt idx="2">
                  <c:v>32923</c:v>
                </c:pt>
                <c:pt idx="3">
                  <c:v>28371</c:v>
                </c:pt>
                <c:pt idx="4">
                  <c:v>26602</c:v>
                </c:pt>
                <c:pt idx="5">
                  <c:v>26608</c:v>
                </c:pt>
                <c:pt idx="6">
                  <c:v>27783</c:v>
                </c:pt>
                <c:pt idx="7">
                  <c:v>29997</c:v>
                </c:pt>
                <c:pt idx="8">
                  <c:v>31877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5-4FB6-A2F1-38866F30D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7839888"/>
        <c:axId val="837842840"/>
      </c:barChart>
      <c:lineChart>
        <c:grouping val="standard"/>
        <c:varyColors val="0"/>
        <c:ser>
          <c:idx val="0"/>
          <c:order val="0"/>
          <c:tx>
            <c:strRef>
              <c:f>'金融1 (2)'!$C$11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'金融1 (2)'!$AA$10:$AI$10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'金融1 (2)'!$AA$11:$AI$11</c:f>
              <c:numCache>
                <c:formatCode>#,##0_ </c:formatCode>
                <c:ptCount val="9"/>
                <c:pt idx="0">
                  <c:v>299357</c:v>
                </c:pt>
                <c:pt idx="1">
                  <c:v>260745</c:v>
                </c:pt>
                <c:pt idx="2">
                  <c:v>246048</c:v>
                </c:pt>
                <c:pt idx="3">
                  <c:v>232488</c:v>
                </c:pt>
                <c:pt idx="4">
                  <c:v>229371</c:v>
                </c:pt>
                <c:pt idx="5">
                  <c:v>221660</c:v>
                </c:pt>
                <c:pt idx="6">
                  <c:v>219252</c:v>
                </c:pt>
                <c:pt idx="7">
                  <c:v>222298</c:v>
                </c:pt>
                <c:pt idx="8">
                  <c:v>235084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E5-4FB6-A2F1-38866F30D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846120"/>
        <c:axId val="837844808"/>
      </c:lineChart>
      <c:catAx>
        <c:axId val="83783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7842840"/>
        <c:crosses val="autoZero"/>
        <c:auto val="1"/>
        <c:lblAlgn val="ctr"/>
        <c:lblOffset val="100"/>
        <c:noMultiLvlLbl val="0"/>
      </c:catAx>
      <c:valAx>
        <c:axId val="837842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7839888"/>
        <c:crosses val="autoZero"/>
        <c:crossBetween val="between"/>
      </c:valAx>
      <c:valAx>
        <c:axId val="837844808"/>
        <c:scaling>
          <c:orientation val="minMax"/>
        </c:scaling>
        <c:delete val="0"/>
        <c:axPos val="r"/>
        <c:numFmt formatCode="#,##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7846120"/>
        <c:crosses val="max"/>
        <c:crossBetween val="between"/>
      </c:valAx>
      <c:catAx>
        <c:axId val="83784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7844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破産!$N$60</c:f>
              <c:strCache>
                <c:ptCount val="1"/>
                <c:pt idx="0">
                  <c:v>破産</c:v>
                </c:pt>
              </c:strCache>
            </c:strRef>
          </c:tx>
          <c:spPr>
            <a:solidFill>
              <a:schemeClr val="accent3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破産!$M$61:$M$69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破産!$N$61:$N$69</c:f>
              <c:numCache>
                <c:formatCode>General</c:formatCode>
                <c:ptCount val="9"/>
                <c:pt idx="0">
                  <c:v>131370</c:v>
                </c:pt>
                <c:pt idx="1">
                  <c:v>110451</c:v>
                </c:pt>
                <c:pt idx="2">
                  <c:v>92555</c:v>
                </c:pt>
                <c:pt idx="3">
                  <c:v>81136</c:v>
                </c:pt>
                <c:pt idx="4">
                  <c:v>73370</c:v>
                </c:pt>
                <c:pt idx="5">
                  <c:v>71533</c:v>
                </c:pt>
                <c:pt idx="6">
                  <c:v>71840</c:v>
                </c:pt>
                <c:pt idx="7">
                  <c:v>76015</c:v>
                </c:pt>
                <c:pt idx="8">
                  <c:v>80012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7-4F27-9A75-B5A155BA4453}"/>
            </c:ext>
          </c:extLst>
        </c:ser>
        <c:ser>
          <c:idx val="1"/>
          <c:order val="1"/>
          <c:tx>
            <c:strRef>
              <c:f>破産!$O$60</c:f>
              <c:strCache>
                <c:ptCount val="1"/>
                <c:pt idx="0">
                  <c:v>再生</c:v>
                </c:pt>
              </c:strCache>
            </c:strRef>
          </c:tx>
          <c:spPr>
            <a:solidFill>
              <a:schemeClr val="accent3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破産!$M$61:$M$69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破産!$O$61:$O$69</c:f>
              <c:numCache>
                <c:formatCode>General</c:formatCode>
                <c:ptCount val="9"/>
                <c:pt idx="0">
                  <c:v>348</c:v>
                </c:pt>
                <c:pt idx="1">
                  <c:v>325</c:v>
                </c:pt>
                <c:pt idx="2">
                  <c:v>305</c:v>
                </c:pt>
                <c:pt idx="3">
                  <c:v>209</c:v>
                </c:pt>
                <c:pt idx="4">
                  <c:v>165</c:v>
                </c:pt>
                <c:pt idx="5">
                  <c:v>158</c:v>
                </c:pt>
                <c:pt idx="6">
                  <c:v>151</c:v>
                </c:pt>
                <c:pt idx="7">
                  <c:v>140</c:v>
                </c:pt>
                <c:pt idx="8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7-4F27-9A75-B5A155BA4453}"/>
            </c:ext>
          </c:extLst>
        </c:ser>
        <c:ser>
          <c:idx val="2"/>
          <c:order val="2"/>
          <c:tx>
            <c:strRef>
              <c:f>破産!$P$60</c:f>
              <c:strCache>
                <c:ptCount val="1"/>
                <c:pt idx="0">
                  <c:v>小規模個人再生</c:v>
                </c:pt>
              </c:strCache>
            </c:strRef>
          </c:tx>
          <c:spPr>
            <a:solidFill>
              <a:schemeClr val="accent3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破産!$M$61:$M$69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破産!$P$61:$P$69</c:f>
              <c:numCache>
                <c:formatCode>General</c:formatCode>
                <c:ptCount val="9"/>
                <c:pt idx="0">
                  <c:v>17665</c:v>
                </c:pt>
                <c:pt idx="1">
                  <c:v>13108</c:v>
                </c:pt>
                <c:pt idx="2">
                  <c:v>9096</c:v>
                </c:pt>
                <c:pt idx="3">
                  <c:v>7655</c:v>
                </c:pt>
                <c:pt idx="4">
                  <c:v>6982</c:v>
                </c:pt>
                <c:pt idx="5">
                  <c:v>7798</c:v>
                </c:pt>
                <c:pt idx="6">
                  <c:v>8841</c:v>
                </c:pt>
                <c:pt idx="7">
                  <c:v>10488</c:v>
                </c:pt>
                <c:pt idx="8">
                  <c:v>12355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7-4F27-9A75-B5A155BA4453}"/>
            </c:ext>
          </c:extLst>
        </c:ser>
        <c:ser>
          <c:idx val="3"/>
          <c:order val="3"/>
          <c:tx>
            <c:strRef>
              <c:f>破産!$Q$60</c:f>
              <c:strCache>
                <c:ptCount val="1"/>
                <c:pt idx="0">
                  <c:v>給与所得者等再生</c:v>
                </c:pt>
              </c:strCache>
            </c:strRef>
          </c:tx>
          <c:spPr>
            <a:solidFill>
              <a:schemeClr val="accent3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破産!$M$61:$M$69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破産!$Q$61:$Q$69</c:f>
              <c:numCache>
                <c:formatCode>General</c:formatCode>
                <c:ptCount val="9"/>
                <c:pt idx="0">
                  <c:v>1448</c:v>
                </c:pt>
                <c:pt idx="1">
                  <c:v>1154</c:v>
                </c:pt>
                <c:pt idx="2">
                  <c:v>925</c:v>
                </c:pt>
                <c:pt idx="3">
                  <c:v>719</c:v>
                </c:pt>
                <c:pt idx="4">
                  <c:v>686</c:v>
                </c:pt>
                <c:pt idx="5">
                  <c:v>679</c:v>
                </c:pt>
                <c:pt idx="6">
                  <c:v>761</c:v>
                </c:pt>
                <c:pt idx="7">
                  <c:v>796</c:v>
                </c:pt>
                <c:pt idx="8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7-4F27-9A75-B5A155BA4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8035376"/>
        <c:axId val="838035048"/>
      </c:barChart>
      <c:catAx>
        <c:axId val="83803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8035048"/>
        <c:crosses val="autoZero"/>
        <c:auto val="1"/>
        <c:lblAlgn val="ctr"/>
        <c:lblOffset val="100"/>
        <c:noMultiLvlLbl val="0"/>
      </c:catAx>
      <c:valAx>
        <c:axId val="83803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803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黒字率・平均貯蓄率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勤労者世帯　</a:t>
            </a:r>
            <a:r>
              <a:rPr lang="en-US" altLang="ja-JP" sz="1200"/>
              <a:t>1964-2014</a:t>
            </a:r>
            <a:r>
              <a:rPr lang="ja-JP" altLang="en-US" sz="1200"/>
              <a:t>年度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'家計主要指標2 (2)'!$AC$3</c:f>
              <c:strCache>
                <c:ptCount val="1"/>
                <c:pt idx="0">
                  <c:v>黒字率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(2)'!$Q$4:$Q$13</c:f>
              <c:strCache>
                <c:ptCount val="10"/>
                <c:pt idx="0">
                  <c:v>1964年</c:v>
                </c:pt>
                <c:pt idx="1">
                  <c:v>1974年</c:v>
                </c:pt>
                <c:pt idx="2">
                  <c:v>1979年</c:v>
                </c:pt>
                <c:pt idx="3">
                  <c:v>1984年</c:v>
                </c:pt>
                <c:pt idx="4">
                  <c:v>1989年</c:v>
                </c:pt>
                <c:pt idx="5">
                  <c:v>1994年</c:v>
                </c:pt>
                <c:pt idx="6">
                  <c:v>1999年</c:v>
                </c:pt>
                <c:pt idx="7">
                  <c:v>2004年</c:v>
                </c:pt>
                <c:pt idx="8">
                  <c:v>2009年</c:v>
                </c:pt>
                <c:pt idx="9">
                  <c:v>2014年</c:v>
                </c:pt>
              </c:strCache>
            </c:strRef>
          </c:cat>
          <c:val>
            <c:numRef>
              <c:f>'家計主要指標2 (2)'!$AC$4:$AC$13</c:f>
              <c:numCache>
                <c:formatCode>0.0%</c:formatCode>
                <c:ptCount val="10"/>
                <c:pt idx="0">
                  <c:v>2.2175317244360806E-2</c:v>
                </c:pt>
                <c:pt idx="1">
                  <c:v>6.1149921559688382E-2</c:v>
                </c:pt>
                <c:pt idx="2">
                  <c:v>0.13278733421145295</c:v>
                </c:pt>
                <c:pt idx="3">
                  <c:v>0.13733918335048464</c:v>
                </c:pt>
                <c:pt idx="4">
                  <c:v>0.16480711848278512</c:v>
                </c:pt>
                <c:pt idx="5">
                  <c:v>0.2255522186704097</c:v>
                </c:pt>
                <c:pt idx="6">
                  <c:v>0.25625674374549023</c:v>
                </c:pt>
                <c:pt idx="7">
                  <c:v>0.22067155270264982</c:v>
                </c:pt>
                <c:pt idx="8">
                  <c:v>0.15984471361786959</c:v>
                </c:pt>
                <c:pt idx="9">
                  <c:v>0.17018333666417729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4-4A46-958D-ED59D066829D}"/>
            </c:ext>
          </c:extLst>
        </c:ser>
        <c:ser>
          <c:idx val="1"/>
          <c:order val="1"/>
          <c:tx>
            <c:strRef>
              <c:f>'家計主要指標2 (2)'!$AD$3</c:f>
              <c:strCache>
                <c:ptCount val="1"/>
                <c:pt idx="0">
                  <c:v>貯蓄純増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'家計主要指標2 (2)'!$Q$4:$Q$13</c:f>
              <c:strCache>
                <c:ptCount val="10"/>
                <c:pt idx="0">
                  <c:v>1964年</c:v>
                </c:pt>
                <c:pt idx="1">
                  <c:v>1974年</c:v>
                </c:pt>
                <c:pt idx="2">
                  <c:v>1979年</c:v>
                </c:pt>
                <c:pt idx="3">
                  <c:v>1984年</c:v>
                </c:pt>
                <c:pt idx="4">
                  <c:v>1989年</c:v>
                </c:pt>
                <c:pt idx="5">
                  <c:v>1994年</c:v>
                </c:pt>
                <c:pt idx="6">
                  <c:v>1999年</c:v>
                </c:pt>
                <c:pt idx="7">
                  <c:v>2004年</c:v>
                </c:pt>
                <c:pt idx="8">
                  <c:v>2009年</c:v>
                </c:pt>
                <c:pt idx="9">
                  <c:v>2014年</c:v>
                </c:pt>
              </c:strCache>
            </c:strRef>
          </c:cat>
          <c:val>
            <c:numRef>
              <c:f>'家計主要指標2 (2)'!$AD$4:$AD$13</c:f>
            </c:numRef>
          </c:val>
          <c:smooth val="0"/>
          <c:extLst>
            <c:ext xmlns:c16="http://schemas.microsoft.com/office/drawing/2014/chart" uri="{C3380CC4-5D6E-409C-BE32-E72D297353CC}">
              <c16:uniqueId val="{00000001-DA34-4A46-958D-ED59D066829D}"/>
            </c:ext>
          </c:extLst>
        </c:ser>
        <c:ser>
          <c:idx val="2"/>
          <c:order val="2"/>
          <c:tx>
            <c:strRef>
              <c:f>'家計主要指標2 (2)'!$AE$3</c:f>
              <c:strCache>
                <c:ptCount val="1"/>
                <c:pt idx="0">
                  <c:v>貯蓄率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(2)'!$Q$4:$Q$13</c:f>
              <c:strCache>
                <c:ptCount val="10"/>
                <c:pt idx="0">
                  <c:v>1964年</c:v>
                </c:pt>
                <c:pt idx="1">
                  <c:v>1974年</c:v>
                </c:pt>
                <c:pt idx="2">
                  <c:v>1979年</c:v>
                </c:pt>
                <c:pt idx="3">
                  <c:v>1984年</c:v>
                </c:pt>
                <c:pt idx="4">
                  <c:v>1989年</c:v>
                </c:pt>
                <c:pt idx="5">
                  <c:v>1994年</c:v>
                </c:pt>
                <c:pt idx="6">
                  <c:v>1999年</c:v>
                </c:pt>
                <c:pt idx="7">
                  <c:v>2004年</c:v>
                </c:pt>
                <c:pt idx="8">
                  <c:v>2009年</c:v>
                </c:pt>
                <c:pt idx="9">
                  <c:v>2014年</c:v>
                </c:pt>
              </c:strCache>
            </c:strRef>
          </c:cat>
          <c:val>
            <c:numRef>
              <c:f>'家計主要指標2 (2)'!$AE$4:$AE$13</c:f>
              <c:numCache>
                <c:formatCode>0.0%</c:formatCode>
                <c:ptCount val="10"/>
                <c:pt idx="0">
                  <c:v>2.8609210894387508E-2</c:v>
                </c:pt>
                <c:pt idx="1">
                  <c:v>-1.5406481717373523E-2</c:v>
                </c:pt>
                <c:pt idx="2">
                  <c:v>2.7E-2</c:v>
                </c:pt>
                <c:pt idx="3">
                  <c:v>7.9000000000000001E-2</c:v>
                </c:pt>
                <c:pt idx="4">
                  <c:v>7.8E-2</c:v>
                </c:pt>
                <c:pt idx="5">
                  <c:v>0.13600000000000001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4-4A46-958D-ED59D0668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51240"/>
        <c:axId val="453047304"/>
      </c:lineChart>
      <c:catAx>
        <c:axId val="45305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047304"/>
        <c:crosses val="autoZero"/>
        <c:auto val="1"/>
        <c:lblAlgn val="ctr"/>
        <c:lblOffset val="100"/>
        <c:noMultiLvlLbl val="0"/>
      </c:catAx>
      <c:valAx>
        <c:axId val="45304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051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貯蓄現在高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1974-2014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'家計主要指標2 (2)'!$AI$3</c:f>
              <c:strCache>
                <c:ptCount val="1"/>
                <c:pt idx="0">
                  <c:v>通貨性預貯金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'家計主要指標2 (2)'!$AG$5:$AG$13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(2)'!$AI$5:$AI$13</c:f>
              <c:numCache>
                <c:formatCode>#,##0_ </c:formatCode>
                <c:ptCount val="9"/>
                <c:pt idx="0">
                  <c:v>1292</c:v>
                </c:pt>
                <c:pt idx="1">
                  <c:v>471</c:v>
                </c:pt>
                <c:pt idx="2">
                  <c:v>374</c:v>
                </c:pt>
                <c:pt idx="3">
                  <c:v>521</c:v>
                </c:pt>
                <c:pt idx="4">
                  <c:v>652</c:v>
                </c:pt>
                <c:pt idx="5">
                  <c:v>1125</c:v>
                </c:pt>
                <c:pt idx="6">
                  <c:v>1891</c:v>
                </c:pt>
                <c:pt idx="7">
                  <c:v>2309</c:v>
                </c:pt>
                <c:pt idx="8">
                  <c:v>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7-449A-803B-85B5B8C5C48F}"/>
            </c:ext>
          </c:extLst>
        </c:ser>
        <c:ser>
          <c:idx val="2"/>
          <c:order val="2"/>
          <c:tx>
            <c:strRef>
              <c:f>'家計主要指標2 (2)'!$AJ$3</c:f>
              <c:strCache>
                <c:ptCount val="1"/>
                <c:pt idx="0">
                  <c:v>定期性預貯金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'家計主要指標2 (2)'!$AG$5:$AG$13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(2)'!$AJ$5:$AJ$13</c:f>
              <c:numCache>
                <c:formatCode>#,##0_ </c:formatCode>
                <c:ptCount val="9"/>
                <c:pt idx="1">
                  <c:v>1937</c:v>
                </c:pt>
                <c:pt idx="2">
                  <c:v>2624</c:v>
                </c:pt>
                <c:pt idx="3">
                  <c:v>3468</c:v>
                </c:pt>
                <c:pt idx="4">
                  <c:v>4994</c:v>
                </c:pt>
                <c:pt idx="5">
                  <c:v>5430</c:v>
                </c:pt>
                <c:pt idx="6">
                  <c:v>5222</c:v>
                </c:pt>
                <c:pt idx="7">
                  <c:v>4913</c:v>
                </c:pt>
                <c:pt idx="8">
                  <c:v>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E7-449A-803B-85B5B8C5C48F}"/>
            </c:ext>
          </c:extLst>
        </c:ser>
        <c:ser>
          <c:idx val="3"/>
          <c:order val="3"/>
          <c:tx>
            <c:strRef>
              <c:f>'家計主要指標2 (2)'!$AK$3</c:f>
              <c:strCache>
                <c:ptCount val="1"/>
                <c:pt idx="0">
                  <c:v>生命保険など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'家計主要指標2 (2)'!$AG$5:$AG$13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(2)'!$AK$5:$AK$13</c:f>
              <c:numCache>
                <c:formatCode>#,##0_ </c:formatCode>
                <c:ptCount val="9"/>
                <c:pt idx="0">
                  <c:v>357</c:v>
                </c:pt>
                <c:pt idx="1">
                  <c:v>751</c:v>
                </c:pt>
                <c:pt idx="2">
                  <c:v>1117</c:v>
                </c:pt>
                <c:pt idx="3">
                  <c:v>2101</c:v>
                </c:pt>
                <c:pt idx="4">
                  <c:v>3242</c:v>
                </c:pt>
                <c:pt idx="5">
                  <c:v>3664</c:v>
                </c:pt>
                <c:pt idx="6">
                  <c:v>3720</c:v>
                </c:pt>
                <c:pt idx="7">
                  <c:v>3301</c:v>
                </c:pt>
                <c:pt idx="8">
                  <c:v>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E7-449A-803B-85B5B8C5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53037792"/>
        <c:axId val="453033200"/>
      </c:barChart>
      <c:lineChart>
        <c:grouping val="standard"/>
        <c:varyColors val="0"/>
        <c:ser>
          <c:idx val="0"/>
          <c:order val="0"/>
          <c:tx>
            <c:strRef>
              <c:f>'家計主要指標2 (2)'!$AH$3</c:f>
              <c:strCache>
                <c:ptCount val="1"/>
                <c:pt idx="0">
                  <c:v>全体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'家計主要指標2 (2)'!$AG$5:$AG$13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(2)'!$AH$5:$AH$13</c:f>
              <c:numCache>
                <c:formatCode>#,##0_ </c:formatCode>
                <c:ptCount val="9"/>
                <c:pt idx="0">
                  <c:v>2051</c:v>
                </c:pt>
                <c:pt idx="1">
                  <c:v>4106</c:v>
                </c:pt>
                <c:pt idx="2">
                  <c:v>5646</c:v>
                </c:pt>
                <c:pt idx="3">
                  <c:v>8718</c:v>
                </c:pt>
                <c:pt idx="4">
                  <c:v>11111</c:v>
                </c:pt>
                <c:pt idx="5">
                  <c:v>11912</c:v>
                </c:pt>
                <c:pt idx="6">
                  <c:v>12311</c:v>
                </c:pt>
                <c:pt idx="7">
                  <c:v>12172</c:v>
                </c:pt>
                <c:pt idx="8">
                  <c:v>11760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7-449A-803B-85B5B8C5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37792"/>
        <c:axId val="453033200"/>
      </c:lineChart>
      <c:catAx>
        <c:axId val="4530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033200"/>
        <c:crosses val="autoZero"/>
        <c:auto val="1"/>
        <c:lblAlgn val="ctr"/>
        <c:lblOffset val="100"/>
        <c:noMultiLvlLbl val="0"/>
      </c:catAx>
      <c:valAx>
        <c:axId val="45303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03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負債現在高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1974-2014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'家計主要指標2 (2)'!$AM$3</c:f>
              <c:strCache>
                <c:ptCount val="1"/>
                <c:pt idx="0">
                  <c:v>うち住宅・土地のための負債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'家計主要指標2 (2)'!$AG$5:$AG$13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(2)'!$AM$5:$AM$13</c:f>
              <c:numCache>
                <c:formatCode>#,##0_ </c:formatCode>
                <c:ptCount val="9"/>
                <c:pt idx="0">
                  <c:v>563</c:v>
                </c:pt>
                <c:pt idx="1">
                  <c:v>1490</c:v>
                </c:pt>
                <c:pt idx="2">
                  <c:v>2580</c:v>
                </c:pt>
                <c:pt idx="3">
                  <c:v>3140</c:v>
                </c:pt>
                <c:pt idx="4">
                  <c:v>4331</c:v>
                </c:pt>
                <c:pt idx="5">
                  <c:v>5588</c:v>
                </c:pt>
                <c:pt idx="6">
                  <c:v>6245</c:v>
                </c:pt>
                <c:pt idx="7">
                  <c:v>6095</c:v>
                </c:pt>
                <c:pt idx="8">
                  <c:v>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0-45E0-9500-A928D2C78C7B}"/>
            </c:ext>
          </c:extLst>
        </c:ser>
        <c:ser>
          <c:idx val="1"/>
          <c:order val="1"/>
          <c:tx>
            <c:strRef>
              <c:f>'家計主要指標2 (2)'!$AN$3</c:f>
              <c:strCache>
                <c:ptCount val="1"/>
                <c:pt idx="0">
                  <c:v>その他の負債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'家計主要指標2 (2)'!$AG$5:$AG$13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(2)'!$AN$5:$AN$13</c:f>
              <c:numCache>
                <c:formatCode>#,##0_ </c:formatCode>
                <c:ptCount val="9"/>
                <c:pt idx="0">
                  <c:v>99</c:v>
                </c:pt>
                <c:pt idx="1">
                  <c:v>156</c:v>
                </c:pt>
                <c:pt idx="2">
                  <c:v>206</c:v>
                </c:pt>
                <c:pt idx="3">
                  <c:v>393</c:v>
                </c:pt>
                <c:pt idx="4">
                  <c:v>458</c:v>
                </c:pt>
                <c:pt idx="5">
                  <c:v>498</c:v>
                </c:pt>
                <c:pt idx="6">
                  <c:v>542</c:v>
                </c:pt>
                <c:pt idx="7">
                  <c:v>500</c:v>
                </c:pt>
                <c:pt idx="8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0-45E0-9500-A928D2C7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045992"/>
        <c:axId val="453047960"/>
      </c:barChart>
      <c:catAx>
        <c:axId val="453045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047960"/>
        <c:crosses val="autoZero"/>
        <c:auto val="1"/>
        <c:lblAlgn val="ctr"/>
        <c:lblOffset val="100"/>
        <c:noMultiLvlLbl val="0"/>
      </c:catAx>
      <c:valAx>
        <c:axId val="453047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045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負債保有率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1979-2014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'家計主要指標2 (2)'!$AP$3</c:f>
              <c:strCache>
                <c:ptCount val="1"/>
                <c:pt idx="0">
                  <c:v>うち住宅・土地のための負債(%)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'家計主要指標2 (2)'!$AG$6:$AG$13</c:f>
              <c:strCache>
                <c:ptCount val="8"/>
                <c:pt idx="0">
                  <c:v>1979年</c:v>
                </c:pt>
                <c:pt idx="1">
                  <c:v>1984年</c:v>
                </c:pt>
                <c:pt idx="2">
                  <c:v>1989年</c:v>
                </c:pt>
                <c:pt idx="3">
                  <c:v>1994年</c:v>
                </c:pt>
                <c:pt idx="4">
                  <c:v>1999年</c:v>
                </c:pt>
                <c:pt idx="5">
                  <c:v>2004年</c:v>
                </c:pt>
                <c:pt idx="6">
                  <c:v>2009年</c:v>
                </c:pt>
                <c:pt idx="7">
                  <c:v>2014年</c:v>
                </c:pt>
              </c:strCache>
            </c:strRef>
          </c:cat>
          <c:val>
            <c:numRef>
              <c:f>'家計主要指標2 (2)'!$AP$6:$AP$13</c:f>
              <c:numCache>
                <c:formatCode>0.0_ </c:formatCode>
                <c:ptCount val="8"/>
                <c:pt idx="0">
                  <c:v>35</c:v>
                </c:pt>
                <c:pt idx="1">
                  <c:v>40.299999999999997</c:v>
                </c:pt>
                <c:pt idx="2">
                  <c:v>40.200000000000003</c:v>
                </c:pt>
                <c:pt idx="3">
                  <c:v>39.4</c:v>
                </c:pt>
                <c:pt idx="4">
                  <c:v>39</c:v>
                </c:pt>
                <c:pt idx="5">
                  <c:v>40.799999999999997</c:v>
                </c:pt>
                <c:pt idx="6">
                  <c:v>39.1</c:v>
                </c:pt>
                <c:pt idx="7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D-43CB-9E2C-0E6B229C886B}"/>
            </c:ext>
          </c:extLst>
        </c:ser>
        <c:ser>
          <c:idx val="1"/>
          <c:order val="1"/>
          <c:tx>
            <c:strRef>
              <c:f>'家計主要指標2 (2)'!$AQ$3</c:f>
              <c:strCache>
                <c:ptCount val="1"/>
                <c:pt idx="0">
                  <c:v>その他の負債(%)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'家計主要指標2 (2)'!$AG$6:$AG$13</c:f>
              <c:strCache>
                <c:ptCount val="8"/>
                <c:pt idx="0">
                  <c:v>1979年</c:v>
                </c:pt>
                <c:pt idx="1">
                  <c:v>1984年</c:v>
                </c:pt>
                <c:pt idx="2">
                  <c:v>1989年</c:v>
                </c:pt>
                <c:pt idx="3">
                  <c:v>1994年</c:v>
                </c:pt>
                <c:pt idx="4">
                  <c:v>1999年</c:v>
                </c:pt>
                <c:pt idx="5">
                  <c:v>2004年</c:v>
                </c:pt>
                <c:pt idx="6">
                  <c:v>2009年</c:v>
                </c:pt>
                <c:pt idx="7">
                  <c:v>2014年</c:v>
                </c:pt>
              </c:strCache>
            </c:strRef>
          </c:cat>
          <c:val>
            <c:numRef>
              <c:f>'家計主要指標2 (2)'!$AQ$6:$AQ$13</c:f>
              <c:numCache>
                <c:formatCode>0.0_ </c:formatCode>
                <c:ptCount val="8"/>
                <c:pt idx="0">
                  <c:v>23.9</c:v>
                </c:pt>
                <c:pt idx="1">
                  <c:v>20.100000000000001</c:v>
                </c:pt>
                <c:pt idx="2">
                  <c:v>20.699999999999996</c:v>
                </c:pt>
                <c:pt idx="3">
                  <c:v>20.300000000000004</c:v>
                </c:pt>
                <c:pt idx="4">
                  <c:v>18.600000000000001</c:v>
                </c:pt>
                <c:pt idx="5">
                  <c:v>16.100000000000001</c:v>
                </c:pt>
                <c:pt idx="6">
                  <c:v>15</c:v>
                </c:pt>
                <c:pt idx="7">
                  <c:v>14.600000000000001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D-43CB-9E2C-0E6B229C8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5579464"/>
        <c:axId val="545585040"/>
      </c:barChart>
      <c:catAx>
        <c:axId val="54557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45585040"/>
        <c:crosses val="autoZero"/>
        <c:auto val="1"/>
        <c:lblAlgn val="ctr"/>
        <c:lblOffset val="100"/>
        <c:noMultiLvlLbl val="0"/>
      </c:catAx>
      <c:valAx>
        <c:axId val="54558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4557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貯蓄現在高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勤労者世帯　</a:t>
            </a:r>
            <a:r>
              <a:rPr lang="en-US" altLang="ja-JP" sz="1200"/>
              <a:t>1974-2014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077731201697542"/>
          <c:y val="0.30953703703703705"/>
          <c:w val="0.86016060079676304"/>
          <c:h val="0.461914552347623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'家計主要指標2 (2)'!$AU$3</c:f>
              <c:strCache>
                <c:ptCount val="1"/>
                <c:pt idx="0">
                  <c:v>通貨性預貯金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'家計主要指標2 (2)'!$AS$5:$AS$13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(2)'!$AU$5:$AU$13</c:f>
              <c:numCache>
                <c:formatCode>#,##0_ </c:formatCode>
                <c:ptCount val="9"/>
                <c:pt idx="0">
                  <c:v>1051</c:v>
                </c:pt>
                <c:pt idx="1">
                  <c:v>422</c:v>
                </c:pt>
                <c:pt idx="2">
                  <c:v>428</c:v>
                </c:pt>
                <c:pt idx="3">
                  <c:v>521</c:v>
                </c:pt>
                <c:pt idx="4">
                  <c:v>799</c:v>
                </c:pt>
                <c:pt idx="5">
                  <c:v>1016</c:v>
                </c:pt>
                <c:pt idx="6">
                  <c:v>1512</c:v>
                </c:pt>
                <c:pt idx="7">
                  <c:v>1771</c:v>
                </c:pt>
                <c:pt idx="8">
                  <c:v>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0-49BE-83D2-E92BDCC514CF}"/>
            </c:ext>
          </c:extLst>
        </c:ser>
        <c:ser>
          <c:idx val="2"/>
          <c:order val="2"/>
          <c:tx>
            <c:strRef>
              <c:f>'家計主要指標2 (2)'!$AV$3</c:f>
              <c:strCache>
                <c:ptCount val="1"/>
                <c:pt idx="0">
                  <c:v>定期性預貯金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'家計主要指標2 (2)'!$AS$5:$AS$13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(2)'!$AV$5:$AV$13</c:f>
              <c:numCache>
                <c:formatCode>#,##0_ </c:formatCode>
                <c:ptCount val="9"/>
                <c:pt idx="1">
                  <c:v>1417</c:v>
                </c:pt>
                <c:pt idx="2">
                  <c:v>2147</c:v>
                </c:pt>
                <c:pt idx="3">
                  <c:v>2721</c:v>
                </c:pt>
                <c:pt idx="4">
                  <c:v>3841</c:v>
                </c:pt>
                <c:pt idx="5">
                  <c:v>4880</c:v>
                </c:pt>
                <c:pt idx="6">
                  <c:v>4660</c:v>
                </c:pt>
                <c:pt idx="7">
                  <c:v>3445</c:v>
                </c:pt>
                <c:pt idx="8">
                  <c:v>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0-49BE-83D2-E92BDCC514CF}"/>
            </c:ext>
          </c:extLst>
        </c:ser>
        <c:ser>
          <c:idx val="3"/>
          <c:order val="3"/>
          <c:tx>
            <c:strRef>
              <c:f>'家計主要指標2 (2)'!$AW$3</c:f>
              <c:strCache>
                <c:ptCount val="1"/>
                <c:pt idx="0">
                  <c:v>生命保険など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'家計主要指標2 (2)'!$AS$5:$AS$13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(2)'!$AW$5:$AW$13</c:f>
              <c:numCache>
                <c:formatCode>#,##0_ </c:formatCode>
                <c:ptCount val="9"/>
                <c:pt idx="0">
                  <c:v>361</c:v>
                </c:pt>
                <c:pt idx="1">
                  <c:v>628</c:v>
                </c:pt>
                <c:pt idx="2">
                  <c:v>952</c:v>
                </c:pt>
                <c:pt idx="3">
                  <c:v>1716</c:v>
                </c:pt>
                <c:pt idx="4">
                  <c:v>3441</c:v>
                </c:pt>
                <c:pt idx="5">
                  <c:v>3729</c:v>
                </c:pt>
                <c:pt idx="6">
                  <c:v>3675</c:v>
                </c:pt>
                <c:pt idx="7">
                  <c:v>3801</c:v>
                </c:pt>
                <c:pt idx="8">
                  <c:v>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80-49BE-83D2-E92BDCC5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8229520"/>
        <c:axId val="542707736"/>
      </c:barChart>
      <c:lineChart>
        <c:grouping val="standard"/>
        <c:varyColors val="0"/>
        <c:ser>
          <c:idx val="0"/>
          <c:order val="0"/>
          <c:tx>
            <c:strRef>
              <c:f>'家計主要指標2 (2)'!$AT$3</c:f>
              <c:strCache>
                <c:ptCount val="1"/>
                <c:pt idx="0">
                  <c:v>全体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'家計主要指標2 (2)'!$AS$5:$AS$13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(2)'!$AT$5:$AT$13</c:f>
              <c:numCache>
                <c:formatCode>#,##0_ </c:formatCode>
                <c:ptCount val="9"/>
                <c:pt idx="0">
                  <c:v>1536</c:v>
                </c:pt>
                <c:pt idx="1">
                  <c:v>2845</c:v>
                </c:pt>
                <c:pt idx="2">
                  <c:v>3957</c:v>
                </c:pt>
                <c:pt idx="3">
                  <c:v>5588</c:v>
                </c:pt>
                <c:pt idx="4">
                  <c:v>8975</c:v>
                </c:pt>
                <c:pt idx="5">
                  <c:v>10355</c:v>
                </c:pt>
                <c:pt idx="6">
                  <c:v>10322</c:v>
                </c:pt>
                <c:pt idx="7">
                  <c:v>9710</c:v>
                </c:pt>
                <c:pt idx="8">
                  <c:v>9650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0-49BE-83D2-E92BDCC5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229520"/>
        <c:axId val="542707736"/>
      </c:lineChart>
      <c:catAx>
        <c:axId val="54822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42707736"/>
        <c:crosses val="autoZero"/>
        <c:auto val="1"/>
        <c:lblAlgn val="ctr"/>
        <c:lblOffset val="100"/>
        <c:noMultiLvlLbl val="0"/>
      </c:catAx>
      <c:valAx>
        <c:axId val="542707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4822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負債現在高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勤労者世帯　</a:t>
            </a:r>
            <a:r>
              <a:rPr lang="en-US" altLang="ja-JP" sz="1200"/>
              <a:t>1974-2014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'家計主要指標2 (2)'!$AY$3</c:f>
              <c:strCache>
                <c:ptCount val="1"/>
                <c:pt idx="0">
                  <c:v>うち住宅・土地のための負債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'家計主要指標2 (2)'!$AS$5:$AS$13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(2)'!$AY$5:$AY$13</c:f>
              <c:numCache>
                <c:formatCode>#,##0_ </c:formatCode>
                <c:ptCount val="9"/>
                <c:pt idx="0">
                  <c:v>480</c:v>
                </c:pt>
                <c:pt idx="1">
                  <c:v>1132</c:v>
                </c:pt>
                <c:pt idx="2">
                  <c:v>1500</c:v>
                </c:pt>
                <c:pt idx="3">
                  <c:v>1983</c:v>
                </c:pt>
                <c:pt idx="4">
                  <c:v>3216</c:v>
                </c:pt>
                <c:pt idx="5">
                  <c:v>4494</c:v>
                </c:pt>
                <c:pt idx="6">
                  <c:v>4589</c:v>
                </c:pt>
                <c:pt idx="7">
                  <c:v>3188</c:v>
                </c:pt>
                <c:pt idx="8">
                  <c:v>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8-4E1A-B81A-8FA42EEEFBFE}"/>
            </c:ext>
          </c:extLst>
        </c:ser>
        <c:ser>
          <c:idx val="1"/>
          <c:order val="1"/>
          <c:tx>
            <c:strRef>
              <c:f>'家計主要指標2 (2)'!$AZ$3</c:f>
              <c:strCache>
                <c:ptCount val="1"/>
                <c:pt idx="0">
                  <c:v>その他の負債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'家計主要指標2 (2)'!$AS$5:$AS$13</c:f>
              <c:strCache>
                <c:ptCount val="9"/>
                <c:pt idx="0">
                  <c:v>1974年</c:v>
                </c:pt>
                <c:pt idx="1">
                  <c:v>1979年</c:v>
                </c:pt>
                <c:pt idx="2">
                  <c:v>1984年</c:v>
                </c:pt>
                <c:pt idx="3">
                  <c:v>1989年</c:v>
                </c:pt>
                <c:pt idx="4">
                  <c:v>1994年</c:v>
                </c:pt>
                <c:pt idx="5">
                  <c:v>1999年</c:v>
                </c:pt>
                <c:pt idx="6">
                  <c:v>2004年</c:v>
                </c:pt>
                <c:pt idx="7">
                  <c:v>2009年</c:v>
                </c:pt>
                <c:pt idx="8">
                  <c:v>2014年</c:v>
                </c:pt>
              </c:strCache>
            </c:strRef>
          </c:cat>
          <c:val>
            <c:numRef>
              <c:f>'家計主要指標2 (2)'!$AZ$5:$AZ$13</c:f>
              <c:numCache>
                <c:formatCode>#,##0_ </c:formatCode>
                <c:ptCount val="9"/>
                <c:pt idx="0">
                  <c:v>144</c:v>
                </c:pt>
                <c:pt idx="1">
                  <c:v>156</c:v>
                </c:pt>
                <c:pt idx="2">
                  <c:v>317</c:v>
                </c:pt>
                <c:pt idx="3">
                  <c:v>493</c:v>
                </c:pt>
                <c:pt idx="4">
                  <c:v>566</c:v>
                </c:pt>
                <c:pt idx="5">
                  <c:v>732</c:v>
                </c:pt>
                <c:pt idx="6">
                  <c:v>913</c:v>
                </c:pt>
                <c:pt idx="7">
                  <c:v>670</c:v>
                </c:pt>
                <c:pt idx="8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8-4E1A-B81A-8FA42EEE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116792"/>
        <c:axId val="578115480"/>
      </c:barChart>
      <c:catAx>
        <c:axId val="57811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8115480"/>
        <c:crosses val="autoZero"/>
        <c:auto val="1"/>
        <c:lblAlgn val="ctr"/>
        <c:lblOffset val="100"/>
        <c:noMultiLvlLbl val="0"/>
      </c:catAx>
      <c:valAx>
        <c:axId val="57811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811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負債保有率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勤労者世帯　</a:t>
            </a:r>
            <a:r>
              <a:rPr lang="en-US" altLang="ja-JP" sz="1200"/>
              <a:t>1979-2014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'家計主要指標2 (2)'!$BB$3</c:f>
              <c:strCache>
                <c:ptCount val="1"/>
                <c:pt idx="0">
                  <c:v>うち住宅・土地のための負債(%)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'家計主要指標2 (2)'!$AS$6:$AS$13</c:f>
              <c:strCache>
                <c:ptCount val="8"/>
                <c:pt idx="0">
                  <c:v>1979年</c:v>
                </c:pt>
                <c:pt idx="1">
                  <c:v>1984年</c:v>
                </c:pt>
                <c:pt idx="2">
                  <c:v>1989年</c:v>
                </c:pt>
                <c:pt idx="3">
                  <c:v>1994年</c:v>
                </c:pt>
                <c:pt idx="4">
                  <c:v>1999年</c:v>
                </c:pt>
                <c:pt idx="5">
                  <c:v>2004年</c:v>
                </c:pt>
                <c:pt idx="6">
                  <c:v>2009年</c:v>
                </c:pt>
                <c:pt idx="7">
                  <c:v>2014年</c:v>
                </c:pt>
              </c:strCache>
            </c:strRef>
          </c:cat>
          <c:val>
            <c:numRef>
              <c:f>'家計主要指標2 (2)'!$BB$6:$BB$13</c:f>
              <c:numCache>
                <c:formatCode>0.0_ </c:formatCode>
                <c:ptCount val="8"/>
                <c:pt idx="0">
                  <c:v>35.5</c:v>
                </c:pt>
                <c:pt idx="1">
                  <c:v>33.299999999999997</c:v>
                </c:pt>
                <c:pt idx="2">
                  <c:v>35.9</c:v>
                </c:pt>
                <c:pt idx="3">
                  <c:v>34.200000000000003</c:v>
                </c:pt>
                <c:pt idx="4">
                  <c:v>35.5</c:v>
                </c:pt>
                <c:pt idx="5">
                  <c:v>35.299999999999997</c:v>
                </c:pt>
                <c:pt idx="6">
                  <c:v>32.700000000000003</c:v>
                </c:pt>
                <c:pt idx="7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C-4166-9021-3B6D64A742B4}"/>
            </c:ext>
          </c:extLst>
        </c:ser>
        <c:ser>
          <c:idx val="1"/>
          <c:order val="1"/>
          <c:tx>
            <c:strRef>
              <c:f>'家計主要指標2 (2)'!$BC$3</c:f>
              <c:strCache>
                <c:ptCount val="1"/>
                <c:pt idx="0">
                  <c:v>その他の負債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'家計主要指標2 (2)'!$AS$6:$AS$13</c:f>
              <c:strCache>
                <c:ptCount val="8"/>
                <c:pt idx="0">
                  <c:v>1979年</c:v>
                </c:pt>
                <c:pt idx="1">
                  <c:v>1984年</c:v>
                </c:pt>
                <c:pt idx="2">
                  <c:v>1989年</c:v>
                </c:pt>
                <c:pt idx="3">
                  <c:v>1994年</c:v>
                </c:pt>
                <c:pt idx="4">
                  <c:v>1999年</c:v>
                </c:pt>
                <c:pt idx="5">
                  <c:v>2004年</c:v>
                </c:pt>
                <c:pt idx="6">
                  <c:v>2009年</c:v>
                </c:pt>
                <c:pt idx="7">
                  <c:v>2014年</c:v>
                </c:pt>
              </c:strCache>
            </c:strRef>
          </c:cat>
          <c:val>
            <c:numRef>
              <c:f>'家計主要指標2 (2)'!$BC$6:$BC$13</c:f>
              <c:numCache>
                <c:formatCode>0.0_ </c:formatCode>
                <c:ptCount val="8"/>
                <c:pt idx="0">
                  <c:v>28.900000000000006</c:v>
                </c:pt>
                <c:pt idx="1">
                  <c:v>28.5</c:v>
                </c:pt>
                <c:pt idx="2">
                  <c:v>30.4</c:v>
                </c:pt>
                <c:pt idx="3">
                  <c:v>31.899999999999991</c:v>
                </c:pt>
                <c:pt idx="4">
                  <c:v>26</c:v>
                </c:pt>
                <c:pt idx="5">
                  <c:v>25.400000000000006</c:v>
                </c:pt>
                <c:pt idx="6">
                  <c:v>24.4</c:v>
                </c:pt>
                <c:pt idx="7">
                  <c:v>25.599999999999994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C-4166-9021-3B6D64A7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6827800"/>
        <c:axId val="576828784"/>
      </c:barChart>
      <c:catAx>
        <c:axId val="576827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6828784"/>
        <c:crosses val="autoZero"/>
        <c:auto val="1"/>
        <c:lblAlgn val="ctr"/>
        <c:lblOffset val="100"/>
        <c:noMultiLvlLbl val="0"/>
      </c:catAx>
      <c:valAx>
        <c:axId val="5768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6827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実収入、借入金、月賦・掛買額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 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'家計主要指標1(盛岡市) (2)'!$AF$4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(2)'!$AF$5:$AF$58</c:f>
              <c:numCache>
                <c:formatCode>#,##0_);[Red]\(#,##0\)</c:formatCode>
                <c:ptCount val="54"/>
                <c:pt idx="0">
                  <c:v>1823</c:v>
                </c:pt>
                <c:pt idx="1">
                  <c:v>716</c:v>
                </c:pt>
                <c:pt idx="2">
                  <c:v>1950</c:v>
                </c:pt>
                <c:pt idx="3">
                  <c:v>2608</c:v>
                </c:pt>
                <c:pt idx="4">
                  <c:v>3208</c:v>
                </c:pt>
                <c:pt idx="5">
                  <c:v>2894</c:v>
                </c:pt>
                <c:pt idx="6">
                  <c:v>2153</c:v>
                </c:pt>
                <c:pt idx="7">
                  <c:v>3407</c:v>
                </c:pt>
                <c:pt idx="8">
                  <c:v>0</c:v>
                </c:pt>
                <c:pt idx="9">
                  <c:v>368</c:v>
                </c:pt>
                <c:pt idx="10">
                  <c:v>3973</c:v>
                </c:pt>
                <c:pt idx="11">
                  <c:v>7611</c:v>
                </c:pt>
                <c:pt idx="12">
                  <c:v>0</c:v>
                </c:pt>
                <c:pt idx="13">
                  <c:v>1154</c:v>
                </c:pt>
                <c:pt idx="14">
                  <c:v>0</c:v>
                </c:pt>
                <c:pt idx="15">
                  <c:v>0</c:v>
                </c:pt>
                <c:pt idx="16">
                  <c:v>3019</c:v>
                </c:pt>
                <c:pt idx="17">
                  <c:v>21099</c:v>
                </c:pt>
                <c:pt idx="18">
                  <c:v>0</c:v>
                </c:pt>
                <c:pt idx="19">
                  <c:v>6831</c:v>
                </c:pt>
                <c:pt idx="20">
                  <c:v>0</c:v>
                </c:pt>
                <c:pt idx="21">
                  <c:v>19126</c:v>
                </c:pt>
                <c:pt idx="22">
                  <c:v>15700</c:v>
                </c:pt>
                <c:pt idx="23">
                  <c:v>0</c:v>
                </c:pt>
                <c:pt idx="24">
                  <c:v>0</c:v>
                </c:pt>
                <c:pt idx="25">
                  <c:v>7661</c:v>
                </c:pt>
                <c:pt idx="26">
                  <c:v>6614</c:v>
                </c:pt>
                <c:pt idx="27">
                  <c:v>0</c:v>
                </c:pt>
                <c:pt idx="28">
                  <c:v>0</c:v>
                </c:pt>
                <c:pt idx="29">
                  <c:v>10870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7404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26988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33037</c:v>
                </c:pt>
                <c:pt idx="49">
                  <c:v>9592</c:v>
                </c:pt>
                <c:pt idx="50">
                  <c:v>0</c:v>
                </c:pt>
                <c:pt idx="51">
                  <c:v>41872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A-41A5-8E7E-DAC701ABE49B}"/>
            </c:ext>
          </c:extLst>
        </c:ser>
        <c:ser>
          <c:idx val="2"/>
          <c:order val="2"/>
          <c:tx>
            <c:strRef>
              <c:f>'家計主要指標1(盛岡市) (2)'!$AG$4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(2)'!$AG$5:$AG$58</c:f>
              <c:numCache>
                <c:formatCode>#,##0_);[Red]\(#,##0\)</c:formatCode>
                <c:ptCount val="54"/>
                <c:pt idx="5">
                  <c:v>184</c:v>
                </c:pt>
                <c:pt idx="6">
                  <c:v>282</c:v>
                </c:pt>
                <c:pt idx="7">
                  <c:v>1129</c:v>
                </c:pt>
                <c:pt idx="8">
                  <c:v>674</c:v>
                </c:pt>
                <c:pt idx="9">
                  <c:v>1244</c:v>
                </c:pt>
                <c:pt idx="10">
                  <c:v>1060</c:v>
                </c:pt>
                <c:pt idx="11">
                  <c:v>936</c:v>
                </c:pt>
                <c:pt idx="12">
                  <c:v>1235</c:v>
                </c:pt>
                <c:pt idx="13">
                  <c:v>714</c:v>
                </c:pt>
                <c:pt idx="14">
                  <c:v>1176</c:v>
                </c:pt>
                <c:pt idx="15">
                  <c:v>2167</c:v>
                </c:pt>
                <c:pt idx="16">
                  <c:v>422</c:v>
                </c:pt>
                <c:pt idx="17">
                  <c:v>999</c:v>
                </c:pt>
                <c:pt idx="18">
                  <c:v>1021</c:v>
                </c:pt>
                <c:pt idx="19">
                  <c:v>296</c:v>
                </c:pt>
                <c:pt idx="20">
                  <c:v>2234</c:v>
                </c:pt>
                <c:pt idx="21">
                  <c:v>809</c:v>
                </c:pt>
                <c:pt idx="22">
                  <c:v>10822</c:v>
                </c:pt>
                <c:pt idx="23">
                  <c:v>4428</c:v>
                </c:pt>
                <c:pt idx="24">
                  <c:v>4320</c:v>
                </c:pt>
                <c:pt idx="25">
                  <c:v>2240</c:v>
                </c:pt>
                <c:pt idx="26">
                  <c:v>763</c:v>
                </c:pt>
                <c:pt idx="27">
                  <c:v>2858</c:v>
                </c:pt>
                <c:pt idx="28">
                  <c:v>1893</c:v>
                </c:pt>
                <c:pt idx="29">
                  <c:v>2296</c:v>
                </c:pt>
                <c:pt idx="30">
                  <c:v>354</c:v>
                </c:pt>
                <c:pt idx="31">
                  <c:v>0</c:v>
                </c:pt>
                <c:pt idx="32">
                  <c:v>224</c:v>
                </c:pt>
                <c:pt idx="33">
                  <c:v>46</c:v>
                </c:pt>
                <c:pt idx="34">
                  <c:v>1572</c:v>
                </c:pt>
                <c:pt idx="35">
                  <c:v>4696</c:v>
                </c:pt>
                <c:pt idx="36">
                  <c:v>798</c:v>
                </c:pt>
                <c:pt idx="37">
                  <c:v>380</c:v>
                </c:pt>
                <c:pt idx="38">
                  <c:v>0</c:v>
                </c:pt>
                <c:pt idx="39">
                  <c:v>998</c:v>
                </c:pt>
                <c:pt idx="40">
                  <c:v>969</c:v>
                </c:pt>
                <c:pt idx="41">
                  <c:v>32</c:v>
                </c:pt>
                <c:pt idx="42">
                  <c:v>5187</c:v>
                </c:pt>
                <c:pt idx="43">
                  <c:v>235</c:v>
                </c:pt>
                <c:pt idx="44">
                  <c:v>1</c:v>
                </c:pt>
                <c:pt idx="45">
                  <c:v>1637</c:v>
                </c:pt>
                <c:pt idx="46">
                  <c:v>21</c:v>
                </c:pt>
                <c:pt idx="47">
                  <c:v>0</c:v>
                </c:pt>
                <c:pt idx="48">
                  <c:v>253</c:v>
                </c:pt>
                <c:pt idx="49">
                  <c:v>89</c:v>
                </c:pt>
                <c:pt idx="50">
                  <c:v>359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A-41A5-8E7E-DAC701ABE49B}"/>
            </c:ext>
          </c:extLst>
        </c:ser>
        <c:ser>
          <c:idx val="3"/>
          <c:order val="3"/>
          <c:tx>
            <c:strRef>
              <c:f>'家計主要指標1(盛岡市) (2)'!$AH$4</c:f>
              <c:strCache>
                <c:ptCount val="1"/>
                <c:pt idx="0">
                  <c:v>月賦/分割払購入借入金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(2)'!$AH$5:$AH$58</c:f>
              <c:numCache>
                <c:formatCode>#,##0_);[Red]\(#,##0\)</c:formatCode>
                <c:ptCount val="54"/>
                <c:pt idx="0">
                  <c:v>3260</c:v>
                </c:pt>
                <c:pt idx="1">
                  <c:v>3570</c:v>
                </c:pt>
                <c:pt idx="2">
                  <c:v>3364</c:v>
                </c:pt>
                <c:pt idx="3">
                  <c:v>4821</c:v>
                </c:pt>
                <c:pt idx="4">
                  <c:v>4651</c:v>
                </c:pt>
                <c:pt idx="5">
                  <c:v>2434</c:v>
                </c:pt>
                <c:pt idx="6">
                  <c:v>3428</c:v>
                </c:pt>
                <c:pt idx="7">
                  <c:v>4086</c:v>
                </c:pt>
                <c:pt idx="8">
                  <c:v>3632</c:v>
                </c:pt>
                <c:pt idx="9">
                  <c:v>3378</c:v>
                </c:pt>
                <c:pt idx="10">
                  <c:v>2357</c:v>
                </c:pt>
                <c:pt idx="11">
                  <c:v>3791</c:v>
                </c:pt>
                <c:pt idx="12">
                  <c:v>5616</c:v>
                </c:pt>
                <c:pt idx="13">
                  <c:v>5166</c:v>
                </c:pt>
                <c:pt idx="14">
                  <c:v>4343</c:v>
                </c:pt>
                <c:pt idx="15">
                  <c:v>6778</c:v>
                </c:pt>
                <c:pt idx="16">
                  <c:v>5093</c:v>
                </c:pt>
                <c:pt idx="17">
                  <c:v>5435</c:v>
                </c:pt>
                <c:pt idx="18">
                  <c:v>5045</c:v>
                </c:pt>
                <c:pt idx="19">
                  <c:v>7026</c:v>
                </c:pt>
                <c:pt idx="20">
                  <c:v>3103</c:v>
                </c:pt>
                <c:pt idx="21">
                  <c:v>2451</c:v>
                </c:pt>
                <c:pt idx="22">
                  <c:v>4026</c:v>
                </c:pt>
                <c:pt idx="23">
                  <c:v>3882</c:v>
                </c:pt>
                <c:pt idx="24">
                  <c:v>6974</c:v>
                </c:pt>
                <c:pt idx="25">
                  <c:v>4518</c:v>
                </c:pt>
                <c:pt idx="26">
                  <c:v>2764</c:v>
                </c:pt>
                <c:pt idx="27">
                  <c:v>4400</c:v>
                </c:pt>
                <c:pt idx="28">
                  <c:v>6120</c:v>
                </c:pt>
                <c:pt idx="29">
                  <c:v>4095</c:v>
                </c:pt>
                <c:pt idx="30">
                  <c:v>2374</c:v>
                </c:pt>
                <c:pt idx="31">
                  <c:v>5539</c:v>
                </c:pt>
                <c:pt idx="32">
                  <c:v>7026</c:v>
                </c:pt>
                <c:pt idx="33">
                  <c:v>2928</c:v>
                </c:pt>
                <c:pt idx="34">
                  <c:v>1339</c:v>
                </c:pt>
                <c:pt idx="35">
                  <c:v>10300</c:v>
                </c:pt>
                <c:pt idx="36">
                  <c:v>1037</c:v>
                </c:pt>
                <c:pt idx="37">
                  <c:v>4999</c:v>
                </c:pt>
                <c:pt idx="38">
                  <c:v>1825</c:v>
                </c:pt>
                <c:pt idx="39">
                  <c:v>3350</c:v>
                </c:pt>
                <c:pt idx="40">
                  <c:v>2727</c:v>
                </c:pt>
                <c:pt idx="41">
                  <c:v>3023</c:v>
                </c:pt>
                <c:pt idx="42">
                  <c:v>4450</c:v>
                </c:pt>
                <c:pt idx="43">
                  <c:v>6189</c:v>
                </c:pt>
                <c:pt idx="44">
                  <c:v>7717</c:v>
                </c:pt>
                <c:pt idx="45">
                  <c:v>1919</c:v>
                </c:pt>
                <c:pt idx="46">
                  <c:v>1514</c:v>
                </c:pt>
                <c:pt idx="47">
                  <c:v>1772</c:v>
                </c:pt>
                <c:pt idx="48">
                  <c:v>3995</c:v>
                </c:pt>
                <c:pt idx="49">
                  <c:v>11786</c:v>
                </c:pt>
                <c:pt idx="50">
                  <c:v>14100</c:v>
                </c:pt>
                <c:pt idx="51">
                  <c:v>7973</c:v>
                </c:pt>
                <c:pt idx="52">
                  <c:v>1765</c:v>
                </c:pt>
                <c:pt idx="53">
                  <c:v>11167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CA-41A5-8E7E-DAC701ABE49B}"/>
            </c:ext>
          </c:extLst>
        </c:ser>
        <c:ser>
          <c:idx val="4"/>
          <c:order val="4"/>
          <c:tx>
            <c:strRef>
              <c:f>'家計主要指標1(盛岡市) (2)'!$AI$4</c:f>
              <c:strCache>
                <c:ptCount val="1"/>
                <c:pt idx="0">
                  <c:v>掛買/一括払購入借入金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(2)'!$AI$5:$AI$58</c:f>
              <c:numCache>
                <c:formatCode>#,##0_);[Red]\(#,##0\)</c:formatCode>
                <c:ptCount val="54"/>
                <c:pt idx="5">
                  <c:v>787</c:v>
                </c:pt>
                <c:pt idx="6">
                  <c:v>1223</c:v>
                </c:pt>
                <c:pt idx="7">
                  <c:v>1197</c:v>
                </c:pt>
                <c:pt idx="8">
                  <c:v>837</c:v>
                </c:pt>
                <c:pt idx="9">
                  <c:v>1176</c:v>
                </c:pt>
                <c:pt idx="10">
                  <c:v>858</c:v>
                </c:pt>
                <c:pt idx="11">
                  <c:v>1452</c:v>
                </c:pt>
                <c:pt idx="12">
                  <c:v>1410</c:v>
                </c:pt>
                <c:pt idx="13">
                  <c:v>1819</c:v>
                </c:pt>
                <c:pt idx="14">
                  <c:v>1454</c:v>
                </c:pt>
                <c:pt idx="15">
                  <c:v>2248</c:v>
                </c:pt>
                <c:pt idx="16">
                  <c:v>1716</c:v>
                </c:pt>
                <c:pt idx="17">
                  <c:v>2520</c:v>
                </c:pt>
                <c:pt idx="18">
                  <c:v>2224</c:v>
                </c:pt>
                <c:pt idx="19">
                  <c:v>3397</c:v>
                </c:pt>
                <c:pt idx="20">
                  <c:v>3364</c:v>
                </c:pt>
                <c:pt idx="21">
                  <c:v>3681</c:v>
                </c:pt>
                <c:pt idx="22">
                  <c:v>4581</c:v>
                </c:pt>
                <c:pt idx="23">
                  <c:v>7483</c:v>
                </c:pt>
                <c:pt idx="24">
                  <c:v>5810</c:v>
                </c:pt>
                <c:pt idx="25">
                  <c:v>3473</c:v>
                </c:pt>
                <c:pt idx="26">
                  <c:v>6889</c:v>
                </c:pt>
                <c:pt idx="27">
                  <c:v>7464</c:v>
                </c:pt>
                <c:pt idx="28">
                  <c:v>10036</c:v>
                </c:pt>
                <c:pt idx="29">
                  <c:v>9245</c:v>
                </c:pt>
                <c:pt idx="30">
                  <c:v>7591</c:v>
                </c:pt>
                <c:pt idx="31">
                  <c:v>10070</c:v>
                </c:pt>
                <c:pt idx="32">
                  <c:v>11689</c:v>
                </c:pt>
                <c:pt idx="33">
                  <c:v>12199</c:v>
                </c:pt>
                <c:pt idx="34">
                  <c:v>14138</c:v>
                </c:pt>
                <c:pt idx="35">
                  <c:v>13603</c:v>
                </c:pt>
                <c:pt idx="36">
                  <c:v>10617</c:v>
                </c:pt>
                <c:pt idx="37">
                  <c:v>11157</c:v>
                </c:pt>
                <c:pt idx="38">
                  <c:v>14788</c:v>
                </c:pt>
                <c:pt idx="39">
                  <c:v>21430</c:v>
                </c:pt>
                <c:pt idx="40">
                  <c:v>16864</c:v>
                </c:pt>
                <c:pt idx="41">
                  <c:v>20756</c:v>
                </c:pt>
                <c:pt idx="42">
                  <c:v>27855</c:v>
                </c:pt>
                <c:pt idx="43">
                  <c:v>21398</c:v>
                </c:pt>
                <c:pt idx="44">
                  <c:v>22353</c:v>
                </c:pt>
                <c:pt idx="45">
                  <c:v>25644</c:v>
                </c:pt>
                <c:pt idx="46">
                  <c:v>24943</c:v>
                </c:pt>
                <c:pt idx="47">
                  <c:v>32637</c:v>
                </c:pt>
                <c:pt idx="48">
                  <c:v>34073</c:v>
                </c:pt>
                <c:pt idx="49">
                  <c:v>34462</c:v>
                </c:pt>
                <c:pt idx="50">
                  <c:v>28881</c:v>
                </c:pt>
                <c:pt idx="51">
                  <c:v>39388</c:v>
                </c:pt>
                <c:pt idx="52">
                  <c:v>36073</c:v>
                </c:pt>
                <c:pt idx="53">
                  <c:v>49346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CA-41A5-8E7E-DAC701ABE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5486528"/>
        <c:axId val="535487512"/>
      </c:barChart>
      <c:lineChart>
        <c:grouping val="standard"/>
        <c:varyColors val="0"/>
        <c:ser>
          <c:idx val="0"/>
          <c:order val="0"/>
          <c:tx>
            <c:strRef>
              <c:f>'家計主要指標1(盛岡市) (2)'!$AE$4</c:f>
              <c:strCache>
                <c:ptCount val="1"/>
                <c:pt idx="0">
                  <c:v>可処分所得額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(2)'!$AE$5:$AE$58</c:f>
              <c:numCache>
                <c:formatCode>#,##0_);[Red]\(#,##0\)</c:formatCode>
                <c:ptCount val="54"/>
                <c:pt idx="0">
                  <c:v>63369</c:v>
                </c:pt>
                <c:pt idx="1">
                  <c:v>60344</c:v>
                </c:pt>
                <c:pt idx="2">
                  <c:v>72748</c:v>
                </c:pt>
                <c:pt idx="3">
                  <c:v>81433</c:v>
                </c:pt>
                <c:pt idx="4">
                  <c:v>100247</c:v>
                </c:pt>
                <c:pt idx="5">
                  <c:v>98300</c:v>
                </c:pt>
                <c:pt idx="6">
                  <c:v>119686</c:v>
                </c:pt>
                <c:pt idx="7">
                  <c:v>132218</c:v>
                </c:pt>
                <c:pt idx="8">
                  <c:v>151683</c:v>
                </c:pt>
                <c:pt idx="9">
                  <c:v>172339</c:v>
                </c:pt>
                <c:pt idx="10">
                  <c:v>212092</c:v>
                </c:pt>
                <c:pt idx="11">
                  <c:v>243319</c:v>
                </c:pt>
                <c:pt idx="12">
                  <c:v>262522</c:v>
                </c:pt>
                <c:pt idx="13">
                  <c:v>277290</c:v>
                </c:pt>
                <c:pt idx="14">
                  <c:v>276290</c:v>
                </c:pt>
                <c:pt idx="15">
                  <c:v>289873</c:v>
                </c:pt>
                <c:pt idx="16">
                  <c:v>301589</c:v>
                </c:pt>
                <c:pt idx="17">
                  <c:v>340752</c:v>
                </c:pt>
                <c:pt idx="18">
                  <c:v>344874</c:v>
                </c:pt>
                <c:pt idx="19">
                  <c:v>325440</c:v>
                </c:pt>
                <c:pt idx="20">
                  <c:v>325120</c:v>
                </c:pt>
                <c:pt idx="21">
                  <c:v>352252</c:v>
                </c:pt>
                <c:pt idx="22">
                  <c:v>355419</c:v>
                </c:pt>
                <c:pt idx="23">
                  <c:v>375692</c:v>
                </c:pt>
                <c:pt idx="24">
                  <c:v>368339</c:v>
                </c:pt>
                <c:pt idx="25">
                  <c:v>388318</c:v>
                </c:pt>
                <c:pt idx="26">
                  <c:v>387531</c:v>
                </c:pt>
                <c:pt idx="27">
                  <c:v>416424</c:v>
                </c:pt>
                <c:pt idx="28">
                  <c:v>482349</c:v>
                </c:pt>
                <c:pt idx="29">
                  <c:v>462828</c:v>
                </c:pt>
                <c:pt idx="30">
                  <c:v>424551</c:v>
                </c:pt>
                <c:pt idx="31">
                  <c:v>443640</c:v>
                </c:pt>
                <c:pt idx="32">
                  <c:v>481510</c:v>
                </c:pt>
                <c:pt idx="33">
                  <c:v>464103</c:v>
                </c:pt>
                <c:pt idx="34">
                  <c:v>491476</c:v>
                </c:pt>
                <c:pt idx="35">
                  <c:v>433044</c:v>
                </c:pt>
                <c:pt idx="36">
                  <c:v>419238</c:v>
                </c:pt>
                <c:pt idx="37">
                  <c:v>431807</c:v>
                </c:pt>
                <c:pt idx="38">
                  <c:v>408026</c:v>
                </c:pt>
                <c:pt idx="39">
                  <c:v>416057</c:v>
                </c:pt>
                <c:pt idx="40">
                  <c:v>393229</c:v>
                </c:pt>
                <c:pt idx="41">
                  <c:v>466167</c:v>
                </c:pt>
                <c:pt idx="42">
                  <c:v>473854</c:v>
                </c:pt>
                <c:pt idx="43">
                  <c:v>434917</c:v>
                </c:pt>
                <c:pt idx="44">
                  <c:v>395726</c:v>
                </c:pt>
                <c:pt idx="45">
                  <c:v>410721</c:v>
                </c:pt>
                <c:pt idx="46">
                  <c:v>417865</c:v>
                </c:pt>
                <c:pt idx="47">
                  <c:v>409797</c:v>
                </c:pt>
                <c:pt idx="48">
                  <c:v>398478</c:v>
                </c:pt>
                <c:pt idx="49">
                  <c:v>416686</c:v>
                </c:pt>
                <c:pt idx="50">
                  <c:v>407451</c:v>
                </c:pt>
                <c:pt idx="51">
                  <c:v>425765</c:v>
                </c:pt>
                <c:pt idx="52">
                  <c:v>444327</c:v>
                </c:pt>
                <c:pt idx="53">
                  <c:v>472114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A-41A5-8E7E-DAC701ABE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500960"/>
        <c:axId val="535506208"/>
      </c:lineChart>
      <c:catAx>
        <c:axId val="53548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87512"/>
        <c:crosses val="autoZero"/>
        <c:auto val="1"/>
        <c:lblAlgn val="ctr"/>
        <c:lblOffset val="100"/>
        <c:noMultiLvlLbl val="0"/>
      </c:catAx>
      <c:valAx>
        <c:axId val="535487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86528"/>
        <c:crosses val="autoZero"/>
        <c:crossBetween val="between"/>
      </c:valAx>
      <c:valAx>
        <c:axId val="535506208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500960"/>
        <c:crosses val="max"/>
        <c:crossBetween val="between"/>
      </c:valAx>
      <c:catAx>
        <c:axId val="53550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5062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黒字率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  <a:r>
              <a:rPr lang="ja-JP" altLang="en-US" sz="1200"/>
              <a:t>　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全国／岩手県　</a:t>
            </a:r>
            <a:r>
              <a:rPr lang="en-US" altLang="ja-JP" sz="1200"/>
              <a:t>1964-2014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'家計主要指標2 (2)'!$BF$3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(2)'!$BE$4:$BE$13</c:f>
              <c:strCache>
                <c:ptCount val="10"/>
                <c:pt idx="0">
                  <c:v>1964年度</c:v>
                </c:pt>
                <c:pt idx="1">
                  <c:v>1974年度</c:v>
                </c:pt>
                <c:pt idx="2">
                  <c:v>1979年度</c:v>
                </c:pt>
                <c:pt idx="3">
                  <c:v>1984年度</c:v>
                </c:pt>
                <c:pt idx="4">
                  <c:v>1989年度</c:v>
                </c:pt>
                <c:pt idx="5">
                  <c:v>1994年度</c:v>
                </c:pt>
                <c:pt idx="6">
                  <c:v>1999年度</c:v>
                </c:pt>
                <c:pt idx="7">
                  <c:v>2004年度</c:v>
                </c:pt>
                <c:pt idx="8">
                  <c:v>2009年度</c:v>
                </c:pt>
                <c:pt idx="9">
                  <c:v>2014年度</c:v>
                </c:pt>
              </c:strCache>
            </c:strRef>
          </c:cat>
          <c:val>
            <c:numRef>
              <c:f>'家計主要指標2 (2)'!$BF$4:$BF$13</c:f>
              <c:numCache>
                <c:formatCode>0.0%</c:formatCode>
                <c:ptCount val="10"/>
                <c:pt idx="0">
                  <c:v>7.9298085119654027E-2</c:v>
                </c:pt>
                <c:pt idx="1">
                  <c:v>0.10523863946930359</c:v>
                </c:pt>
                <c:pt idx="2">
                  <c:v>0.12876837259765633</c:v>
                </c:pt>
                <c:pt idx="3">
                  <c:v>0.13760425282058728</c:v>
                </c:pt>
                <c:pt idx="4">
                  <c:v>0.16241366563034396</c:v>
                </c:pt>
                <c:pt idx="5">
                  <c:v>0.19638998605293576</c:v>
                </c:pt>
                <c:pt idx="6">
                  <c:v>0.22362204030947674</c:v>
                </c:pt>
                <c:pt idx="7">
                  <c:v>0.20281636518743257</c:v>
                </c:pt>
                <c:pt idx="8">
                  <c:v>0.18620146170956467</c:v>
                </c:pt>
                <c:pt idx="9">
                  <c:v>0.2160127338240953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8-4BB1-8D96-D9F133B05AC2}"/>
            </c:ext>
          </c:extLst>
        </c:ser>
        <c:ser>
          <c:idx val="1"/>
          <c:order val="1"/>
          <c:tx>
            <c:strRef>
              <c:f>'家計主要指標2 (2)'!$BG$3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(2)'!$BE$4:$BE$13</c:f>
              <c:strCache>
                <c:ptCount val="10"/>
                <c:pt idx="0">
                  <c:v>1964年度</c:v>
                </c:pt>
                <c:pt idx="1">
                  <c:v>1974年度</c:v>
                </c:pt>
                <c:pt idx="2">
                  <c:v>1979年度</c:v>
                </c:pt>
                <c:pt idx="3">
                  <c:v>1984年度</c:v>
                </c:pt>
                <c:pt idx="4">
                  <c:v>1989年度</c:v>
                </c:pt>
                <c:pt idx="5">
                  <c:v>1994年度</c:v>
                </c:pt>
                <c:pt idx="6">
                  <c:v>1999年度</c:v>
                </c:pt>
                <c:pt idx="7">
                  <c:v>2004年度</c:v>
                </c:pt>
                <c:pt idx="8">
                  <c:v>2009年度</c:v>
                </c:pt>
                <c:pt idx="9">
                  <c:v>2014年度</c:v>
                </c:pt>
              </c:strCache>
            </c:strRef>
          </c:cat>
          <c:val>
            <c:numRef>
              <c:f>'家計主要指標2 (2)'!$BG$4:$BG$13</c:f>
              <c:numCache>
                <c:formatCode>0.0%</c:formatCode>
                <c:ptCount val="10"/>
                <c:pt idx="0">
                  <c:v>2.2175317244360806E-2</c:v>
                </c:pt>
                <c:pt idx="1">
                  <c:v>6.1149921559688382E-2</c:v>
                </c:pt>
                <c:pt idx="2">
                  <c:v>0.13278733421145295</c:v>
                </c:pt>
                <c:pt idx="3">
                  <c:v>0.13733918335048464</c:v>
                </c:pt>
                <c:pt idx="4">
                  <c:v>0.16480711848278512</c:v>
                </c:pt>
                <c:pt idx="5">
                  <c:v>0.2255522186704097</c:v>
                </c:pt>
                <c:pt idx="6">
                  <c:v>0.25625674374549023</c:v>
                </c:pt>
                <c:pt idx="7">
                  <c:v>0.22067155270264982</c:v>
                </c:pt>
                <c:pt idx="8">
                  <c:v>0.15984471361786959</c:v>
                </c:pt>
                <c:pt idx="9">
                  <c:v>0.17018333666417729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8-4BB1-8D96-D9F133B0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335056"/>
        <c:axId val="575338664"/>
      </c:lineChart>
      <c:catAx>
        <c:axId val="57533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5338664"/>
        <c:crosses val="autoZero"/>
        <c:auto val="1"/>
        <c:lblAlgn val="ctr"/>
        <c:lblOffset val="100"/>
        <c:noMultiLvlLbl val="0"/>
      </c:catAx>
      <c:valAx>
        <c:axId val="57533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533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貯蓄現在高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勤労者世帯　</a:t>
            </a:r>
            <a:r>
              <a:rPr lang="en-US" altLang="ja-JP" sz="1200"/>
              <a:t>1974-2014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'家計主要指標2 (2)'!$BJ$3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(2)'!$BI$5:$BI$13</c:f>
              <c:strCache>
                <c:ptCount val="9"/>
                <c:pt idx="0">
                  <c:v>1974年度</c:v>
                </c:pt>
                <c:pt idx="1">
                  <c:v>1979年度</c:v>
                </c:pt>
                <c:pt idx="2">
                  <c:v>1984年度</c:v>
                </c:pt>
                <c:pt idx="3">
                  <c:v>1989年度</c:v>
                </c:pt>
                <c:pt idx="4">
                  <c:v>1994年度</c:v>
                </c:pt>
                <c:pt idx="5">
                  <c:v>1999年度</c:v>
                </c:pt>
                <c:pt idx="6">
                  <c:v>2004年度</c:v>
                </c:pt>
                <c:pt idx="7">
                  <c:v>2009年度</c:v>
                </c:pt>
                <c:pt idx="8">
                  <c:v>2014年度</c:v>
                </c:pt>
              </c:strCache>
            </c:strRef>
          </c:cat>
          <c:val>
            <c:numRef>
              <c:f>'家計主要指標2 (2)'!$BJ$5:$BJ$13</c:f>
              <c:numCache>
                <c:formatCode>#,##0_ </c:formatCode>
                <c:ptCount val="9"/>
                <c:pt idx="0">
                  <c:v>2051</c:v>
                </c:pt>
                <c:pt idx="1">
                  <c:v>4106</c:v>
                </c:pt>
                <c:pt idx="2">
                  <c:v>5646</c:v>
                </c:pt>
                <c:pt idx="3">
                  <c:v>8718</c:v>
                </c:pt>
                <c:pt idx="4">
                  <c:v>11111</c:v>
                </c:pt>
                <c:pt idx="5">
                  <c:v>11912</c:v>
                </c:pt>
                <c:pt idx="6">
                  <c:v>12311</c:v>
                </c:pt>
                <c:pt idx="7">
                  <c:v>12172</c:v>
                </c:pt>
                <c:pt idx="8">
                  <c:v>11760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F-46BC-B992-3F0C4CD5478C}"/>
            </c:ext>
          </c:extLst>
        </c:ser>
        <c:ser>
          <c:idx val="1"/>
          <c:order val="1"/>
          <c:tx>
            <c:strRef>
              <c:f>'家計主要指標2 (2)'!$BK$3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(2)'!$BI$5:$BI$13</c:f>
              <c:strCache>
                <c:ptCount val="9"/>
                <c:pt idx="0">
                  <c:v>1974年度</c:v>
                </c:pt>
                <c:pt idx="1">
                  <c:v>1979年度</c:v>
                </c:pt>
                <c:pt idx="2">
                  <c:v>1984年度</c:v>
                </c:pt>
                <c:pt idx="3">
                  <c:v>1989年度</c:v>
                </c:pt>
                <c:pt idx="4">
                  <c:v>1994年度</c:v>
                </c:pt>
                <c:pt idx="5">
                  <c:v>1999年度</c:v>
                </c:pt>
                <c:pt idx="6">
                  <c:v>2004年度</c:v>
                </c:pt>
                <c:pt idx="7">
                  <c:v>2009年度</c:v>
                </c:pt>
                <c:pt idx="8">
                  <c:v>2014年度</c:v>
                </c:pt>
              </c:strCache>
            </c:strRef>
          </c:cat>
          <c:val>
            <c:numRef>
              <c:f>'家計主要指標2 (2)'!$BK$5:$BK$13</c:f>
              <c:numCache>
                <c:formatCode>#,##0_ </c:formatCode>
                <c:ptCount val="9"/>
                <c:pt idx="0">
                  <c:v>1536</c:v>
                </c:pt>
                <c:pt idx="1">
                  <c:v>2845</c:v>
                </c:pt>
                <c:pt idx="2">
                  <c:v>3957</c:v>
                </c:pt>
                <c:pt idx="3">
                  <c:v>5588</c:v>
                </c:pt>
                <c:pt idx="4">
                  <c:v>8975</c:v>
                </c:pt>
                <c:pt idx="5">
                  <c:v>10355</c:v>
                </c:pt>
                <c:pt idx="6">
                  <c:v>10322</c:v>
                </c:pt>
                <c:pt idx="7">
                  <c:v>9710</c:v>
                </c:pt>
                <c:pt idx="8">
                  <c:v>9650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F-46BC-B992-3F0C4CD5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330136"/>
        <c:axId val="575330464"/>
      </c:lineChart>
      <c:catAx>
        <c:axId val="575330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5330464"/>
        <c:crosses val="autoZero"/>
        <c:auto val="1"/>
        <c:lblAlgn val="ctr"/>
        <c:lblOffset val="100"/>
        <c:noMultiLvlLbl val="0"/>
      </c:catAx>
      <c:valAx>
        <c:axId val="57533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533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負債現在高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勤労者世帯　</a:t>
            </a:r>
            <a:r>
              <a:rPr lang="en-US" altLang="ja-JP" sz="1200"/>
              <a:t>1974-2014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'家計主要指標2 (2)'!$BL$3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(2)'!$BI$5:$BI$13</c:f>
              <c:strCache>
                <c:ptCount val="9"/>
                <c:pt idx="0">
                  <c:v>1974年度</c:v>
                </c:pt>
                <c:pt idx="1">
                  <c:v>1979年度</c:v>
                </c:pt>
                <c:pt idx="2">
                  <c:v>1984年度</c:v>
                </c:pt>
                <c:pt idx="3">
                  <c:v>1989年度</c:v>
                </c:pt>
                <c:pt idx="4">
                  <c:v>1994年度</c:v>
                </c:pt>
                <c:pt idx="5">
                  <c:v>1999年度</c:v>
                </c:pt>
                <c:pt idx="6">
                  <c:v>2004年度</c:v>
                </c:pt>
                <c:pt idx="7">
                  <c:v>2009年度</c:v>
                </c:pt>
                <c:pt idx="8">
                  <c:v>2014年度</c:v>
                </c:pt>
              </c:strCache>
            </c:strRef>
          </c:cat>
          <c:val>
            <c:numRef>
              <c:f>'家計主要指標2 (2)'!$BL$5:$BL$13</c:f>
              <c:numCache>
                <c:formatCode>#,##0_ </c:formatCode>
                <c:ptCount val="9"/>
                <c:pt idx="0">
                  <c:v>662</c:v>
                </c:pt>
                <c:pt idx="1">
                  <c:v>1646</c:v>
                </c:pt>
                <c:pt idx="2">
                  <c:v>2786</c:v>
                </c:pt>
                <c:pt idx="3">
                  <c:v>3533</c:v>
                </c:pt>
                <c:pt idx="4">
                  <c:v>4789</c:v>
                </c:pt>
                <c:pt idx="5">
                  <c:v>6086</c:v>
                </c:pt>
                <c:pt idx="6">
                  <c:v>6787</c:v>
                </c:pt>
                <c:pt idx="7">
                  <c:v>6595</c:v>
                </c:pt>
                <c:pt idx="8">
                  <c:v>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9-4533-8CEC-CE5FD7B6EEFA}"/>
            </c:ext>
          </c:extLst>
        </c:ser>
        <c:ser>
          <c:idx val="1"/>
          <c:order val="1"/>
          <c:tx>
            <c:strRef>
              <c:f>'家計主要指標2 (2)'!$BM$3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(2)'!$BI$5:$BI$13</c:f>
              <c:strCache>
                <c:ptCount val="9"/>
                <c:pt idx="0">
                  <c:v>1974年度</c:v>
                </c:pt>
                <c:pt idx="1">
                  <c:v>1979年度</c:v>
                </c:pt>
                <c:pt idx="2">
                  <c:v>1984年度</c:v>
                </c:pt>
                <c:pt idx="3">
                  <c:v>1989年度</c:v>
                </c:pt>
                <c:pt idx="4">
                  <c:v>1994年度</c:v>
                </c:pt>
                <c:pt idx="5">
                  <c:v>1999年度</c:v>
                </c:pt>
                <c:pt idx="6">
                  <c:v>2004年度</c:v>
                </c:pt>
                <c:pt idx="7">
                  <c:v>2009年度</c:v>
                </c:pt>
                <c:pt idx="8">
                  <c:v>2014年度</c:v>
                </c:pt>
              </c:strCache>
            </c:strRef>
          </c:cat>
          <c:val>
            <c:numRef>
              <c:f>'家計主要指標2 (2)'!$BM$5:$BM$13</c:f>
              <c:numCache>
                <c:formatCode>#,##0_ </c:formatCode>
                <c:ptCount val="9"/>
                <c:pt idx="0">
                  <c:v>624</c:v>
                </c:pt>
                <c:pt idx="1">
                  <c:v>1288</c:v>
                </c:pt>
                <c:pt idx="2">
                  <c:v>1817</c:v>
                </c:pt>
                <c:pt idx="3">
                  <c:v>2476</c:v>
                </c:pt>
                <c:pt idx="4">
                  <c:v>3782</c:v>
                </c:pt>
                <c:pt idx="5">
                  <c:v>5226</c:v>
                </c:pt>
                <c:pt idx="6">
                  <c:v>5502</c:v>
                </c:pt>
                <c:pt idx="7">
                  <c:v>3858</c:v>
                </c:pt>
                <c:pt idx="8">
                  <c:v>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9-4533-8CEC-CE5FD7B6E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44592"/>
        <c:axId val="578573664"/>
      </c:lineChart>
      <c:catAx>
        <c:axId val="36094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8573664"/>
        <c:crosses val="autoZero"/>
        <c:auto val="1"/>
        <c:lblAlgn val="ctr"/>
        <c:lblOffset val="100"/>
        <c:noMultiLvlLbl val="0"/>
      </c:catAx>
      <c:valAx>
        <c:axId val="57857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6094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負債保有率</a:t>
            </a:r>
            <a:r>
              <a:rPr lang="en-US" altLang="ja-JP" sz="1200"/>
              <a:t>《</a:t>
            </a:r>
            <a:r>
              <a:rPr lang="ja-JP" altLang="en-US" sz="1200"/>
              <a:t>全国消費実態調査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勤労者世帯　</a:t>
            </a:r>
            <a:r>
              <a:rPr lang="en-US" altLang="ja-JP" sz="1200"/>
              <a:t>1979-2014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'家計主要指標2 (2)'!$BN$3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(2)'!$BI$6:$BI$13</c:f>
              <c:strCache>
                <c:ptCount val="8"/>
                <c:pt idx="0">
                  <c:v>1979年度</c:v>
                </c:pt>
                <c:pt idx="1">
                  <c:v>1984年度</c:v>
                </c:pt>
                <c:pt idx="2">
                  <c:v>1989年度</c:v>
                </c:pt>
                <c:pt idx="3">
                  <c:v>1994年度</c:v>
                </c:pt>
                <c:pt idx="4">
                  <c:v>1999年度</c:v>
                </c:pt>
                <c:pt idx="5">
                  <c:v>2004年度</c:v>
                </c:pt>
                <c:pt idx="6">
                  <c:v>2009年度</c:v>
                </c:pt>
                <c:pt idx="7">
                  <c:v>2014年度</c:v>
                </c:pt>
              </c:strCache>
            </c:strRef>
          </c:cat>
          <c:val>
            <c:numRef>
              <c:f>'家計主要指標2 (2)'!$BN$6:$BN$13</c:f>
              <c:numCache>
                <c:formatCode>General</c:formatCode>
                <c:ptCount val="8"/>
                <c:pt idx="0">
                  <c:v>58.9</c:v>
                </c:pt>
                <c:pt idx="1">
                  <c:v>60.4</c:v>
                </c:pt>
                <c:pt idx="2">
                  <c:v>60.9</c:v>
                </c:pt>
                <c:pt idx="3">
                  <c:v>59.7</c:v>
                </c:pt>
                <c:pt idx="4">
                  <c:v>57.6</c:v>
                </c:pt>
                <c:pt idx="5">
                  <c:v>56.9</c:v>
                </c:pt>
                <c:pt idx="6">
                  <c:v>54.1</c:v>
                </c:pt>
                <c:pt idx="7">
                  <c:v>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E-459B-8C91-76ECD9FF2F3E}"/>
            </c:ext>
          </c:extLst>
        </c:ser>
        <c:ser>
          <c:idx val="1"/>
          <c:order val="1"/>
          <c:tx>
            <c:strRef>
              <c:f>'家計主要指標2 (2)'!$BO$3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'家計主要指標2 (2)'!$BI$6:$BI$13</c:f>
              <c:strCache>
                <c:ptCount val="8"/>
                <c:pt idx="0">
                  <c:v>1979年度</c:v>
                </c:pt>
                <c:pt idx="1">
                  <c:v>1984年度</c:v>
                </c:pt>
                <c:pt idx="2">
                  <c:v>1989年度</c:v>
                </c:pt>
                <c:pt idx="3">
                  <c:v>1994年度</c:v>
                </c:pt>
                <c:pt idx="4">
                  <c:v>1999年度</c:v>
                </c:pt>
                <c:pt idx="5">
                  <c:v>2004年度</c:v>
                </c:pt>
                <c:pt idx="6">
                  <c:v>2009年度</c:v>
                </c:pt>
                <c:pt idx="7">
                  <c:v>2014年度</c:v>
                </c:pt>
              </c:strCache>
            </c:strRef>
          </c:cat>
          <c:val>
            <c:numRef>
              <c:f>'家計主要指標2 (2)'!$BO$6:$BO$13</c:f>
              <c:numCache>
                <c:formatCode>0.0_ </c:formatCode>
                <c:ptCount val="8"/>
                <c:pt idx="0">
                  <c:v>64.400000000000006</c:v>
                </c:pt>
                <c:pt idx="1">
                  <c:v>61.8</c:v>
                </c:pt>
                <c:pt idx="2">
                  <c:v>66.3</c:v>
                </c:pt>
                <c:pt idx="3">
                  <c:v>66.099999999999994</c:v>
                </c:pt>
                <c:pt idx="4">
                  <c:v>61.5</c:v>
                </c:pt>
                <c:pt idx="5">
                  <c:v>60.7</c:v>
                </c:pt>
                <c:pt idx="6">
                  <c:v>57.1</c:v>
                </c:pt>
                <c:pt idx="7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E-459B-8C91-76ECD9FF2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740368"/>
        <c:axId val="461737416"/>
      </c:lineChart>
      <c:catAx>
        <c:axId val="46174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1737416"/>
        <c:crosses val="autoZero"/>
        <c:auto val="1"/>
        <c:lblAlgn val="ctr"/>
        <c:lblOffset val="100"/>
        <c:noMultiLvlLbl val="0"/>
      </c:catAx>
      <c:valAx>
        <c:axId val="46173741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174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収入・貯蓄・負債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layout>
        <c:manualLayout>
          <c:xMode val="edge"/>
          <c:yMode val="edge"/>
          <c:x val="0.23441213653603035"/>
          <c:y val="1.1100832562442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(4)'!$C$28</c:f>
              <c:strCache>
                <c:ptCount val="1"/>
                <c:pt idx="0">
                  <c:v>年間収入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(4)'!$D$27:$BD$27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(4)'!$D$28:$BD$28</c:f>
              <c:numCache>
                <c:formatCode>#,##0;"△ "#,##0</c:formatCode>
                <c:ptCount val="53"/>
                <c:pt idx="0">
                  <c:v>766950</c:v>
                </c:pt>
                <c:pt idx="1">
                  <c:v>830285</c:v>
                </c:pt>
                <c:pt idx="2">
                  <c:v>920074</c:v>
                </c:pt>
                <c:pt idx="3">
                  <c:v>1038500</c:v>
                </c:pt>
                <c:pt idx="4">
                  <c:v>1158600</c:v>
                </c:pt>
                <c:pt idx="5">
                  <c:v>1402300</c:v>
                </c:pt>
                <c:pt idx="6">
                  <c:v>1584500</c:v>
                </c:pt>
                <c:pt idx="7">
                  <c:v>1788100</c:v>
                </c:pt>
                <c:pt idx="8">
                  <c:v>2099700</c:v>
                </c:pt>
                <c:pt idx="9">
                  <c:v>2570500</c:v>
                </c:pt>
                <c:pt idx="10">
                  <c:v>2986000</c:v>
                </c:pt>
                <c:pt idx="11">
                  <c:v>3328000</c:v>
                </c:pt>
                <c:pt idx="12">
                  <c:v>3654000</c:v>
                </c:pt>
                <c:pt idx="13">
                  <c:v>3874000</c:v>
                </c:pt>
                <c:pt idx="14">
                  <c:v>4134000</c:v>
                </c:pt>
                <c:pt idx="15">
                  <c:v>4493000</c:v>
                </c:pt>
                <c:pt idx="16">
                  <c:v>4795000</c:v>
                </c:pt>
                <c:pt idx="17">
                  <c:v>5024000</c:v>
                </c:pt>
                <c:pt idx="18">
                  <c:v>5261000</c:v>
                </c:pt>
                <c:pt idx="19">
                  <c:v>5453000</c:v>
                </c:pt>
                <c:pt idx="20">
                  <c:v>5655000</c:v>
                </c:pt>
                <c:pt idx="21">
                  <c:v>5851000</c:v>
                </c:pt>
                <c:pt idx="22">
                  <c:v>6069000</c:v>
                </c:pt>
                <c:pt idx="23">
                  <c:v>6210000</c:v>
                </c:pt>
                <c:pt idx="24">
                  <c:v>6523000</c:v>
                </c:pt>
                <c:pt idx="25">
                  <c:v>6941000</c:v>
                </c:pt>
                <c:pt idx="26">
                  <c:v>7300000</c:v>
                </c:pt>
                <c:pt idx="27">
                  <c:v>7656000</c:v>
                </c:pt>
                <c:pt idx="28">
                  <c:v>7712000</c:v>
                </c:pt>
                <c:pt idx="29">
                  <c:v>7670000</c:v>
                </c:pt>
                <c:pt idx="30">
                  <c:v>7796000</c:v>
                </c:pt>
                <c:pt idx="31">
                  <c:v>7808000</c:v>
                </c:pt>
                <c:pt idx="32">
                  <c:v>7786000</c:v>
                </c:pt>
                <c:pt idx="33">
                  <c:v>8079000</c:v>
                </c:pt>
                <c:pt idx="34">
                  <c:v>7871000</c:v>
                </c:pt>
                <c:pt idx="35">
                  <c:v>7695000</c:v>
                </c:pt>
                <c:pt idx="36">
                  <c:v>7480000</c:v>
                </c:pt>
                <c:pt idx="37">
                  <c:v>7210000</c:v>
                </c:pt>
                <c:pt idx="38">
                  <c:v>7300000</c:v>
                </c:pt>
                <c:pt idx="39">
                  <c:v>7190000</c:v>
                </c:pt>
                <c:pt idx="40">
                  <c:v>7130000</c:v>
                </c:pt>
                <c:pt idx="41">
                  <c:v>7180000</c:v>
                </c:pt>
                <c:pt idx="42">
                  <c:v>7170000</c:v>
                </c:pt>
                <c:pt idx="43">
                  <c:v>7090000</c:v>
                </c:pt>
                <c:pt idx="44">
                  <c:v>6970000</c:v>
                </c:pt>
                <c:pt idx="45">
                  <c:v>6890000</c:v>
                </c:pt>
                <c:pt idx="46">
                  <c:v>6910000</c:v>
                </c:pt>
                <c:pt idx="47">
                  <c:v>7080000</c:v>
                </c:pt>
                <c:pt idx="48">
                  <c:v>7020000</c:v>
                </c:pt>
                <c:pt idx="49">
                  <c:v>7090000</c:v>
                </c:pt>
                <c:pt idx="50">
                  <c:v>7150000</c:v>
                </c:pt>
                <c:pt idx="51">
                  <c:v>7220000</c:v>
                </c:pt>
                <c:pt idx="52">
                  <c:v>7290000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2-44A6-9BF1-94AFC79A9F71}"/>
            </c:ext>
          </c:extLst>
        </c:ser>
        <c:ser>
          <c:idx val="1"/>
          <c:order val="1"/>
          <c:tx>
            <c:strRef>
              <c:f>'家計主要指標3 (4)'!$C$29</c:f>
              <c:strCache>
                <c:ptCount val="1"/>
                <c:pt idx="0">
                  <c:v>貯蓄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(4)'!$D$27:$BD$27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(4)'!$D$29:$BD$29</c:f>
              <c:numCache>
                <c:formatCode>#,##0;"△ "#,##0</c:formatCode>
                <c:ptCount val="53"/>
                <c:pt idx="0">
                  <c:v>685920</c:v>
                </c:pt>
                <c:pt idx="1">
                  <c:v>679929</c:v>
                </c:pt>
                <c:pt idx="2">
                  <c:v>730795</c:v>
                </c:pt>
                <c:pt idx="3">
                  <c:v>900700</c:v>
                </c:pt>
                <c:pt idx="4">
                  <c:v>1129300</c:v>
                </c:pt>
                <c:pt idx="5">
                  <c:v>1262300</c:v>
                </c:pt>
                <c:pt idx="6">
                  <c:v>1419100</c:v>
                </c:pt>
                <c:pt idx="7">
                  <c:v>1730400</c:v>
                </c:pt>
                <c:pt idx="8">
                  <c:v>1935300</c:v>
                </c:pt>
                <c:pt idx="9">
                  <c:v>2252000</c:v>
                </c:pt>
                <c:pt idx="10">
                  <c:v>2686000</c:v>
                </c:pt>
                <c:pt idx="11">
                  <c:v>3151000</c:v>
                </c:pt>
                <c:pt idx="12">
                  <c:v>3486000</c:v>
                </c:pt>
                <c:pt idx="13">
                  <c:v>3722000</c:v>
                </c:pt>
                <c:pt idx="14">
                  <c:v>4023000</c:v>
                </c:pt>
                <c:pt idx="15">
                  <c:v>4734000</c:v>
                </c:pt>
                <c:pt idx="16">
                  <c:v>5512000</c:v>
                </c:pt>
                <c:pt idx="17">
                  <c:v>5911000</c:v>
                </c:pt>
                <c:pt idx="18">
                  <c:v>6108000</c:v>
                </c:pt>
                <c:pt idx="19">
                  <c:v>6489000</c:v>
                </c:pt>
                <c:pt idx="20">
                  <c:v>6920000</c:v>
                </c:pt>
                <c:pt idx="21">
                  <c:v>7329000</c:v>
                </c:pt>
                <c:pt idx="22">
                  <c:v>8194000</c:v>
                </c:pt>
                <c:pt idx="23">
                  <c:v>8931000</c:v>
                </c:pt>
                <c:pt idx="24">
                  <c:v>9946000</c:v>
                </c:pt>
                <c:pt idx="25">
                  <c:v>10507000</c:v>
                </c:pt>
                <c:pt idx="26">
                  <c:v>11283000</c:v>
                </c:pt>
                <c:pt idx="27">
                  <c:v>11867000</c:v>
                </c:pt>
                <c:pt idx="28">
                  <c:v>12358000</c:v>
                </c:pt>
                <c:pt idx="29">
                  <c:v>12343000</c:v>
                </c:pt>
                <c:pt idx="30">
                  <c:v>12613000</c:v>
                </c:pt>
                <c:pt idx="31">
                  <c:v>12791000</c:v>
                </c:pt>
                <c:pt idx="32">
                  <c:v>12500000</c:v>
                </c:pt>
                <c:pt idx="33">
                  <c:v>13517000</c:v>
                </c:pt>
                <c:pt idx="34">
                  <c:v>13927000</c:v>
                </c:pt>
                <c:pt idx="35">
                  <c:v>13558000</c:v>
                </c:pt>
                <c:pt idx="36">
                  <c:v>12800000</c:v>
                </c:pt>
                <c:pt idx="37">
                  <c:v>12920000</c:v>
                </c:pt>
                <c:pt idx="38">
                  <c:v>12730000</c:v>
                </c:pt>
                <c:pt idx="39">
                  <c:v>12920000</c:v>
                </c:pt>
                <c:pt idx="40">
                  <c:v>12640000</c:v>
                </c:pt>
                <c:pt idx="41">
                  <c:v>12680000</c:v>
                </c:pt>
                <c:pt idx="42">
                  <c:v>12500000</c:v>
                </c:pt>
                <c:pt idx="43">
                  <c:v>12030000</c:v>
                </c:pt>
                <c:pt idx="44">
                  <c:v>12440000</c:v>
                </c:pt>
                <c:pt idx="45">
                  <c:v>12330000</c:v>
                </c:pt>
                <c:pt idx="46">
                  <c:v>12330000</c:v>
                </c:pt>
                <c:pt idx="47">
                  <c:v>12440000</c:v>
                </c:pt>
                <c:pt idx="48">
                  <c:v>12900000</c:v>
                </c:pt>
                <c:pt idx="49">
                  <c:v>13090000</c:v>
                </c:pt>
                <c:pt idx="50">
                  <c:v>12990000</c:v>
                </c:pt>
                <c:pt idx="51">
                  <c:v>13270000</c:v>
                </c:pt>
                <c:pt idx="52">
                  <c:v>13200000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2-44A6-9BF1-94AFC79A9F71}"/>
            </c:ext>
          </c:extLst>
        </c:ser>
        <c:ser>
          <c:idx val="2"/>
          <c:order val="2"/>
          <c:tx>
            <c:strRef>
              <c:f>'家計主要指標3 (4)'!$C$30</c:f>
              <c:strCache>
                <c:ptCount val="1"/>
                <c:pt idx="0">
                  <c:v>負債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(4)'!$D$27:$BD$27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(4)'!$D$30:$BD$30</c:f>
              <c:numCache>
                <c:formatCode>#,##0;"△ "#,##0</c:formatCode>
                <c:ptCount val="53"/>
                <c:pt idx="0">
                  <c:v>61344</c:v>
                </c:pt>
                <c:pt idx="1">
                  <c:v>70124</c:v>
                </c:pt>
                <c:pt idx="2">
                  <c:v>93580</c:v>
                </c:pt>
                <c:pt idx="3">
                  <c:v>111200</c:v>
                </c:pt>
                <c:pt idx="4">
                  <c:v>152100</c:v>
                </c:pt>
                <c:pt idx="5">
                  <c:v>190600</c:v>
                </c:pt>
                <c:pt idx="6">
                  <c:v>239600</c:v>
                </c:pt>
                <c:pt idx="7">
                  <c:v>363600</c:v>
                </c:pt>
                <c:pt idx="8">
                  <c:v>484600</c:v>
                </c:pt>
                <c:pt idx="9">
                  <c:v>614400</c:v>
                </c:pt>
                <c:pt idx="10">
                  <c:v>719000</c:v>
                </c:pt>
                <c:pt idx="11">
                  <c:v>789000</c:v>
                </c:pt>
                <c:pt idx="12">
                  <c:v>966000</c:v>
                </c:pt>
                <c:pt idx="13">
                  <c:v>1261000</c:v>
                </c:pt>
                <c:pt idx="14">
                  <c:v>1489000</c:v>
                </c:pt>
                <c:pt idx="15">
                  <c:v>1512000</c:v>
                </c:pt>
                <c:pt idx="16">
                  <c:v>1674000</c:v>
                </c:pt>
                <c:pt idx="17">
                  <c:v>1743000</c:v>
                </c:pt>
                <c:pt idx="18">
                  <c:v>2079000</c:v>
                </c:pt>
                <c:pt idx="19">
                  <c:v>2362000</c:v>
                </c:pt>
                <c:pt idx="20">
                  <c:v>2502000</c:v>
                </c:pt>
                <c:pt idx="21">
                  <c:v>2647000</c:v>
                </c:pt>
                <c:pt idx="22">
                  <c:v>2825000</c:v>
                </c:pt>
                <c:pt idx="23">
                  <c:v>2767000</c:v>
                </c:pt>
                <c:pt idx="24">
                  <c:v>3254000</c:v>
                </c:pt>
                <c:pt idx="25">
                  <c:v>3401000</c:v>
                </c:pt>
                <c:pt idx="26">
                  <c:v>3118000</c:v>
                </c:pt>
                <c:pt idx="27">
                  <c:v>3105000</c:v>
                </c:pt>
                <c:pt idx="28">
                  <c:v>3587000</c:v>
                </c:pt>
                <c:pt idx="29">
                  <c:v>4052000</c:v>
                </c:pt>
                <c:pt idx="30">
                  <c:v>4515000</c:v>
                </c:pt>
                <c:pt idx="31">
                  <c:v>4837000</c:v>
                </c:pt>
                <c:pt idx="32">
                  <c:v>4977000</c:v>
                </c:pt>
                <c:pt idx="33">
                  <c:v>5744000</c:v>
                </c:pt>
                <c:pt idx="34">
                  <c:v>6330000</c:v>
                </c:pt>
                <c:pt idx="35">
                  <c:v>5798000</c:v>
                </c:pt>
                <c:pt idx="36">
                  <c:v>6070000</c:v>
                </c:pt>
                <c:pt idx="37">
                  <c:v>6050000</c:v>
                </c:pt>
                <c:pt idx="38">
                  <c:v>6550000</c:v>
                </c:pt>
                <c:pt idx="39">
                  <c:v>6160000</c:v>
                </c:pt>
                <c:pt idx="40">
                  <c:v>6240000</c:v>
                </c:pt>
                <c:pt idx="41">
                  <c:v>6640000</c:v>
                </c:pt>
                <c:pt idx="42">
                  <c:v>6520000</c:v>
                </c:pt>
                <c:pt idx="43">
                  <c:v>6430000</c:v>
                </c:pt>
                <c:pt idx="44">
                  <c:v>6790000</c:v>
                </c:pt>
                <c:pt idx="45">
                  <c:v>6470000</c:v>
                </c:pt>
                <c:pt idx="46">
                  <c:v>6950000</c:v>
                </c:pt>
                <c:pt idx="47">
                  <c:v>7400000</c:v>
                </c:pt>
                <c:pt idx="48">
                  <c:v>7560000</c:v>
                </c:pt>
                <c:pt idx="49">
                  <c:v>7550000</c:v>
                </c:pt>
                <c:pt idx="50">
                  <c:v>7810000</c:v>
                </c:pt>
                <c:pt idx="51">
                  <c:v>7940000</c:v>
                </c:pt>
                <c:pt idx="52">
                  <c:v>8210000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2-44A6-9BF1-94AFC79A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517824"/>
        <c:axId val="474508640"/>
      </c:lineChart>
      <c:catAx>
        <c:axId val="4745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08640"/>
        <c:crosses val="autoZero"/>
        <c:auto val="1"/>
        <c:lblAlgn val="ctr"/>
        <c:lblOffset val="100"/>
        <c:noMultiLvlLbl val="0"/>
      </c:catAx>
      <c:valAx>
        <c:axId val="474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1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貯蓄年収比・負債年収比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(4)'!$C$31</c:f>
              <c:strCache>
                <c:ptCount val="1"/>
                <c:pt idx="0">
                  <c:v>貯蓄年収比(%)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(4)'!$D$27:$BD$27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(4)'!$D$31:$BD$31</c:f>
              <c:numCache>
                <c:formatCode>0.0%</c:formatCode>
                <c:ptCount val="53"/>
                <c:pt idx="0">
                  <c:v>0.89434774105221981</c:v>
                </c:pt>
                <c:pt idx="1">
                  <c:v>0.81891037414863566</c:v>
                </c:pt>
                <c:pt idx="2">
                  <c:v>0.79427850368557307</c:v>
                </c:pt>
                <c:pt idx="3">
                  <c:v>0.86730861819932592</c:v>
                </c:pt>
                <c:pt idx="4">
                  <c:v>0.97471085793198686</c:v>
                </c:pt>
                <c:pt idx="5">
                  <c:v>0.90016401625900311</c:v>
                </c:pt>
                <c:pt idx="6">
                  <c:v>0.8956137582833702</c:v>
                </c:pt>
                <c:pt idx="7">
                  <c:v>0.96773111123538957</c:v>
                </c:pt>
                <c:pt idx="8">
                  <c:v>0.92170310044292036</c:v>
                </c:pt>
                <c:pt idx="9">
                  <c:v>0.87609414510795569</c:v>
                </c:pt>
                <c:pt idx="10">
                  <c:v>0.89953114534494305</c:v>
                </c:pt>
                <c:pt idx="11">
                  <c:v>0.94681490384615385</c:v>
                </c:pt>
                <c:pt idx="12">
                  <c:v>0.95402298850574707</c:v>
                </c:pt>
                <c:pt idx="13">
                  <c:v>0.96076406814661852</c:v>
                </c:pt>
                <c:pt idx="14">
                  <c:v>0.97314949201741652</c:v>
                </c:pt>
                <c:pt idx="15">
                  <c:v>1.0536389939906521</c:v>
                </c:pt>
                <c:pt idx="16">
                  <c:v>1.1495307612095933</c:v>
                </c:pt>
                <c:pt idx="17">
                  <c:v>1.1765525477707006</c:v>
                </c:pt>
                <c:pt idx="18">
                  <c:v>1.160996008363429</c:v>
                </c:pt>
                <c:pt idx="19">
                  <c:v>1.1899871630295251</c:v>
                </c:pt>
                <c:pt idx="20">
                  <c:v>1.2236958443854995</c:v>
                </c:pt>
                <c:pt idx="21">
                  <c:v>1.2526063920697317</c:v>
                </c:pt>
                <c:pt idx="22">
                  <c:v>1.3501400560224091</c:v>
                </c:pt>
                <c:pt idx="23">
                  <c:v>1.4381642512077295</c:v>
                </c:pt>
                <c:pt idx="24">
                  <c:v>1.524758546680975</c:v>
                </c:pt>
                <c:pt idx="25">
                  <c:v>1.5137588243768909</c:v>
                </c:pt>
                <c:pt idx="26">
                  <c:v>1.5456164383561644</c:v>
                </c:pt>
                <c:pt idx="27">
                  <c:v>1.5500261233019854</c:v>
                </c:pt>
                <c:pt idx="28">
                  <c:v>1.6024377593360997</c:v>
                </c:pt>
                <c:pt idx="29">
                  <c:v>1.6092568448500653</c:v>
                </c:pt>
                <c:pt idx="30">
                  <c:v>1.6178809645972294</c:v>
                </c:pt>
                <c:pt idx="31">
                  <c:v>1.6381915983606556</c:v>
                </c:pt>
                <c:pt idx="32">
                  <c:v>1.6054456717184691</c:v>
                </c:pt>
                <c:pt idx="33">
                  <c:v>1.673103106820151</c:v>
                </c:pt>
                <c:pt idx="34">
                  <c:v>1.769406682759497</c:v>
                </c:pt>
                <c:pt idx="35">
                  <c:v>1.7619233268356076</c:v>
                </c:pt>
                <c:pt idx="36">
                  <c:v>1.7112299465240641</c:v>
                </c:pt>
                <c:pt idx="37">
                  <c:v>1.7919556171983357</c:v>
                </c:pt>
                <c:pt idx="38">
                  <c:v>1.7438356164383562</c:v>
                </c:pt>
                <c:pt idx="39">
                  <c:v>1.7969401947148818</c:v>
                </c:pt>
                <c:pt idx="40">
                  <c:v>1.7727910238429172</c:v>
                </c:pt>
                <c:pt idx="41">
                  <c:v>1.766016713091922</c:v>
                </c:pt>
                <c:pt idx="42">
                  <c:v>1.7433751743375174</c:v>
                </c:pt>
                <c:pt idx="43">
                  <c:v>1.6967559943582511</c:v>
                </c:pt>
                <c:pt idx="44">
                  <c:v>1.7847919655667146</c:v>
                </c:pt>
                <c:pt idx="45">
                  <c:v>1.7895500725689404</c:v>
                </c:pt>
                <c:pt idx="46">
                  <c:v>1.784370477568741</c:v>
                </c:pt>
                <c:pt idx="47">
                  <c:v>1.7570621468926553</c:v>
                </c:pt>
                <c:pt idx="48">
                  <c:v>1.8376068376068375</c:v>
                </c:pt>
                <c:pt idx="49">
                  <c:v>1.846262341325811</c:v>
                </c:pt>
                <c:pt idx="50">
                  <c:v>1.8167832167832167</c:v>
                </c:pt>
                <c:pt idx="51">
                  <c:v>1.8379501385041552</c:v>
                </c:pt>
                <c:pt idx="52">
                  <c:v>1.8106995884773662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E-4179-827C-58E1148E2A25}"/>
            </c:ext>
          </c:extLst>
        </c:ser>
        <c:ser>
          <c:idx val="1"/>
          <c:order val="1"/>
          <c:tx>
            <c:strRef>
              <c:f>'家計主要指標3 (4)'!$C$32</c:f>
              <c:strCache>
                <c:ptCount val="1"/>
                <c:pt idx="0">
                  <c:v>負債年収比(%)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(4)'!$D$27:$BD$27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(4)'!$D$32:$BD$32</c:f>
              <c:numCache>
                <c:formatCode>0.0%</c:formatCode>
                <c:ptCount val="53"/>
                <c:pt idx="0">
                  <c:v>7.9984353608449049E-2</c:v>
                </c:pt>
                <c:pt idx="1">
                  <c:v>8.4457746436464587E-2</c:v>
                </c:pt>
                <c:pt idx="2">
                  <c:v>0.10170921034612433</c:v>
                </c:pt>
                <c:pt idx="3">
                  <c:v>0.10707751564756861</c:v>
                </c:pt>
                <c:pt idx="4">
                  <c:v>0.131279129984464</c:v>
                </c:pt>
                <c:pt idx="5">
                  <c:v>0.13591956072167155</c:v>
                </c:pt>
                <c:pt idx="6">
                  <c:v>0.15121489428841906</c:v>
                </c:pt>
                <c:pt idx="7">
                  <c:v>0.20334433197248475</c:v>
                </c:pt>
                <c:pt idx="8">
                  <c:v>0.23079487545839883</c:v>
                </c:pt>
                <c:pt idx="9">
                  <c:v>0.23901964598327174</c:v>
                </c:pt>
                <c:pt idx="10">
                  <c:v>0.2407903549899531</c:v>
                </c:pt>
                <c:pt idx="11">
                  <c:v>0.23707932692307693</c:v>
                </c:pt>
                <c:pt idx="12">
                  <c:v>0.26436781609195403</c:v>
                </c:pt>
                <c:pt idx="13">
                  <c:v>0.32550335570469796</c:v>
                </c:pt>
                <c:pt idx="14">
                  <c:v>0.3601838413159168</c:v>
                </c:pt>
                <c:pt idx="15">
                  <c:v>0.33652348097039841</c:v>
                </c:pt>
                <c:pt idx="16">
                  <c:v>0.34911366006256517</c:v>
                </c:pt>
                <c:pt idx="17">
                  <c:v>0.34693471337579618</c:v>
                </c:pt>
                <c:pt idx="18">
                  <c:v>0.39517202052841666</c:v>
                </c:pt>
                <c:pt idx="19">
                  <c:v>0.43315606088391712</c:v>
                </c:pt>
                <c:pt idx="20">
                  <c:v>0.44244031830238728</c:v>
                </c:pt>
                <c:pt idx="21">
                  <c:v>0.45240129892326097</c:v>
                </c:pt>
                <c:pt idx="22">
                  <c:v>0.46548030977096722</c:v>
                </c:pt>
                <c:pt idx="23">
                  <c:v>0.44557165861513687</c:v>
                </c:pt>
                <c:pt idx="24">
                  <c:v>0.49885022229035719</c:v>
                </c:pt>
                <c:pt idx="25">
                  <c:v>0.48998703356865003</c:v>
                </c:pt>
                <c:pt idx="26">
                  <c:v>0.42712328767123287</c:v>
                </c:pt>
                <c:pt idx="27">
                  <c:v>0.40556426332288403</c:v>
                </c:pt>
                <c:pt idx="28">
                  <c:v>0.46511929460580914</c:v>
                </c:pt>
                <c:pt idx="29">
                  <c:v>0.52829204693611476</c:v>
                </c:pt>
                <c:pt idx="30">
                  <c:v>0.57914315033350439</c:v>
                </c:pt>
                <c:pt idx="31">
                  <c:v>0.61949282786885251</c:v>
                </c:pt>
                <c:pt idx="32">
                  <c:v>0.63922424865142569</c:v>
                </c:pt>
                <c:pt idx="33">
                  <c:v>0.71097908156950118</c:v>
                </c:pt>
                <c:pt idx="34">
                  <c:v>0.80421801549993643</c:v>
                </c:pt>
                <c:pt idx="35">
                  <c:v>0.75347628330084471</c:v>
                </c:pt>
                <c:pt idx="36">
                  <c:v>0.81149732620320858</c:v>
                </c:pt>
                <c:pt idx="37">
                  <c:v>0.83911234396671286</c:v>
                </c:pt>
                <c:pt idx="38">
                  <c:v>0.89726027397260277</c:v>
                </c:pt>
                <c:pt idx="39">
                  <c:v>0.85674547983310156</c:v>
                </c:pt>
                <c:pt idx="40">
                  <c:v>0.87517531556802242</c:v>
                </c:pt>
                <c:pt idx="41">
                  <c:v>0.92479108635097496</c:v>
                </c:pt>
                <c:pt idx="42">
                  <c:v>0.90934449093444913</c:v>
                </c:pt>
                <c:pt idx="43">
                  <c:v>0.90691114245416082</c:v>
                </c:pt>
                <c:pt idx="44">
                  <c:v>0.97417503586800569</c:v>
                </c:pt>
                <c:pt idx="45">
                  <c:v>0.93904208998548622</c:v>
                </c:pt>
                <c:pt idx="46">
                  <c:v>1.0057887120115774</c:v>
                </c:pt>
                <c:pt idx="47">
                  <c:v>1.0451977401129944</c:v>
                </c:pt>
                <c:pt idx="48">
                  <c:v>1.0769230769230769</c:v>
                </c:pt>
                <c:pt idx="49">
                  <c:v>1.0648801128349787</c:v>
                </c:pt>
                <c:pt idx="50">
                  <c:v>1.0923076923076922</c:v>
                </c:pt>
                <c:pt idx="51">
                  <c:v>1.0997229916897506</c:v>
                </c:pt>
                <c:pt idx="52">
                  <c:v>1.1262002743484225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E-4179-827C-58E1148E2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470264"/>
        <c:axId val="474471248"/>
      </c:lineChart>
      <c:catAx>
        <c:axId val="47447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471248"/>
        <c:crosses val="autoZero"/>
        <c:auto val="1"/>
        <c:lblAlgn val="ctr"/>
        <c:lblOffset val="100"/>
        <c:noMultiLvlLbl val="0"/>
      </c:catAx>
      <c:valAx>
        <c:axId val="47447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47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収入・貯蓄・負債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(4)'!$C$35</c:f>
              <c:strCache>
                <c:ptCount val="1"/>
                <c:pt idx="0">
                  <c:v>年間収入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(4)'!$D$34:$BD$34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(4)'!$D$35:$BD$35</c:f>
              <c:numCache>
                <c:formatCode>#,##0;"△ "#,##0</c:formatCode>
                <c:ptCount val="53"/>
                <c:pt idx="0">
                  <c:v>651728</c:v>
                </c:pt>
                <c:pt idx="1">
                  <c:v>735325</c:v>
                </c:pt>
                <c:pt idx="2">
                  <c:v>828422</c:v>
                </c:pt>
                <c:pt idx="3">
                  <c:v>964600</c:v>
                </c:pt>
                <c:pt idx="4">
                  <c:v>1061400</c:v>
                </c:pt>
                <c:pt idx="5">
                  <c:v>1438100</c:v>
                </c:pt>
                <c:pt idx="6">
                  <c:v>1450200</c:v>
                </c:pt>
                <c:pt idx="7">
                  <c:v>1632300</c:v>
                </c:pt>
                <c:pt idx="8">
                  <c:v>1887600</c:v>
                </c:pt>
                <c:pt idx="9">
                  <c:v>2276200</c:v>
                </c:pt>
                <c:pt idx="10">
                  <c:v>2939000</c:v>
                </c:pt>
                <c:pt idx="11">
                  <c:v>3192000</c:v>
                </c:pt>
                <c:pt idx="12">
                  <c:v>3557000</c:v>
                </c:pt>
                <c:pt idx="13">
                  <c:v>3849000</c:v>
                </c:pt>
                <c:pt idx="14">
                  <c:v>4061000</c:v>
                </c:pt>
                <c:pt idx="15">
                  <c:v>4629000</c:v>
                </c:pt>
                <c:pt idx="16">
                  <c:v>4510000</c:v>
                </c:pt>
                <c:pt idx="17">
                  <c:v>4792000</c:v>
                </c:pt>
                <c:pt idx="18">
                  <c:v>5096000</c:v>
                </c:pt>
                <c:pt idx="19">
                  <c:v>5349000</c:v>
                </c:pt>
                <c:pt idx="20">
                  <c:v>5482000</c:v>
                </c:pt>
                <c:pt idx="21">
                  <c:v>5338000</c:v>
                </c:pt>
                <c:pt idx="22">
                  <c:v>5430000</c:v>
                </c:pt>
                <c:pt idx="23">
                  <c:v>5595000</c:v>
                </c:pt>
                <c:pt idx="24">
                  <c:v>5815000</c:v>
                </c:pt>
                <c:pt idx="25">
                  <c:v>6473000</c:v>
                </c:pt>
                <c:pt idx="26">
                  <c:v>6269000</c:v>
                </c:pt>
                <c:pt idx="27">
                  <c:v>7001000</c:v>
                </c:pt>
                <c:pt idx="28">
                  <c:v>6945000</c:v>
                </c:pt>
                <c:pt idx="29">
                  <c:v>7190000</c:v>
                </c:pt>
                <c:pt idx="30">
                  <c:v>7707000</c:v>
                </c:pt>
                <c:pt idx="31">
                  <c:v>7346000</c:v>
                </c:pt>
                <c:pt idx="32">
                  <c:v>7438000</c:v>
                </c:pt>
                <c:pt idx="33">
                  <c:v>7348000</c:v>
                </c:pt>
                <c:pt idx="34">
                  <c:v>7588000</c:v>
                </c:pt>
                <c:pt idx="35">
                  <c:v>7286000</c:v>
                </c:pt>
                <c:pt idx="36">
                  <c:v>7060000</c:v>
                </c:pt>
                <c:pt idx="37">
                  <c:v>6820000</c:v>
                </c:pt>
                <c:pt idx="38">
                  <c:v>7200000</c:v>
                </c:pt>
                <c:pt idx="39">
                  <c:v>6460000</c:v>
                </c:pt>
                <c:pt idx="40">
                  <c:v>6850000</c:v>
                </c:pt>
                <c:pt idx="41">
                  <c:v>6750000</c:v>
                </c:pt>
                <c:pt idx="42">
                  <c:v>6640000</c:v>
                </c:pt>
                <c:pt idx="43">
                  <c:v>6350000</c:v>
                </c:pt>
                <c:pt idx="44">
                  <c:v>6480000</c:v>
                </c:pt>
                <c:pt idx="45">
                  <c:v>6640000</c:v>
                </c:pt>
                <c:pt idx="46">
                  <c:v>6580000</c:v>
                </c:pt>
                <c:pt idx="47">
                  <c:v>6440000</c:v>
                </c:pt>
                <c:pt idx="48">
                  <c:v>6100000</c:v>
                </c:pt>
                <c:pt idx="49">
                  <c:v>6410000</c:v>
                </c:pt>
                <c:pt idx="50">
                  <c:v>6550000</c:v>
                </c:pt>
                <c:pt idx="51">
                  <c:v>6640000</c:v>
                </c:pt>
                <c:pt idx="52">
                  <c:v>6670000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6-4A43-84C9-B71B250DD844}"/>
            </c:ext>
          </c:extLst>
        </c:ser>
        <c:ser>
          <c:idx val="1"/>
          <c:order val="1"/>
          <c:tx>
            <c:strRef>
              <c:f>'家計主要指標3 (4)'!$C$36</c:f>
              <c:strCache>
                <c:ptCount val="1"/>
                <c:pt idx="0">
                  <c:v>貯蓄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(4)'!$D$34:$BD$34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(4)'!$D$36:$BD$36</c:f>
              <c:numCache>
                <c:formatCode>#,##0;"△ "#,##0</c:formatCode>
                <c:ptCount val="53"/>
                <c:pt idx="0">
                  <c:v>415078</c:v>
                </c:pt>
                <c:pt idx="1">
                  <c:v>565226</c:v>
                </c:pt>
                <c:pt idx="2">
                  <c:v>569092</c:v>
                </c:pt>
                <c:pt idx="3">
                  <c:v>591000</c:v>
                </c:pt>
                <c:pt idx="4">
                  <c:v>844100</c:v>
                </c:pt>
                <c:pt idx="5">
                  <c:v>1036400</c:v>
                </c:pt>
                <c:pt idx="6">
                  <c:v>1066700</c:v>
                </c:pt>
                <c:pt idx="7">
                  <c:v>1223800</c:v>
                </c:pt>
                <c:pt idx="8">
                  <c:v>1301400</c:v>
                </c:pt>
                <c:pt idx="9">
                  <c:v>1650400</c:v>
                </c:pt>
                <c:pt idx="10">
                  <c:v>1950000</c:v>
                </c:pt>
                <c:pt idx="11">
                  <c:v>2235000</c:v>
                </c:pt>
                <c:pt idx="12">
                  <c:v>2655000</c:v>
                </c:pt>
                <c:pt idx="13">
                  <c:v>3020000</c:v>
                </c:pt>
                <c:pt idx="14">
                  <c:v>3681000</c:v>
                </c:pt>
                <c:pt idx="15">
                  <c:v>4346000</c:v>
                </c:pt>
                <c:pt idx="16">
                  <c:v>4492000</c:v>
                </c:pt>
                <c:pt idx="17">
                  <c:v>4809000</c:v>
                </c:pt>
                <c:pt idx="18">
                  <c:v>5170000</c:v>
                </c:pt>
                <c:pt idx="19">
                  <c:v>6257000</c:v>
                </c:pt>
                <c:pt idx="20">
                  <c:v>4989000</c:v>
                </c:pt>
                <c:pt idx="21">
                  <c:v>5051000</c:v>
                </c:pt>
                <c:pt idx="22">
                  <c:v>5726000</c:v>
                </c:pt>
                <c:pt idx="23">
                  <c:v>7295000</c:v>
                </c:pt>
                <c:pt idx="24">
                  <c:v>7533000</c:v>
                </c:pt>
                <c:pt idx="25">
                  <c:v>6892000</c:v>
                </c:pt>
                <c:pt idx="26">
                  <c:v>6819000</c:v>
                </c:pt>
                <c:pt idx="27">
                  <c:v>8373000</c:v>
                </c:pt>
                <c:pt idx="28">
                  <c:v>8522000</c:v>
                </c:pt>
                <c:pt idx="29">
                  <c:v>8388000</c:v>
                </c:pt>
                <c:pt idx="30">
                  <c:v>9605000</c:v>
                </c:pt>
                <c:pt idx="31">
                  <c:v>10380000</c:v>
                </c:pt>
                <c:pt idx="32">
                  <c:v>9996000</c:v>
                </c:pt>
                <c:pt idx="33">
                  <c:v>10850000</c:v>
                </c:pt>
                <c:pt idx="34">
                  <c:v>10192000</c:v>
                </c:pt>
                <c:pt idx="35">
                  <c:v>12070000</c:v>
                </c:pt>
                <c:pt idx="36">
                  <c:v>9890000</c:v>
                </c:pt>
                <c:pt idx="37">
                  <c:v>9310000</c:v>
                </c:pt>
                <c:pt idx="38">
                  <c:v>10550000</c:v>
                </c:pt>
                <c:pt idx="39">
                  <c:v>9980000</c:v>
                </c:pt>
                <c:pt idx="40">
                  <c:v>10760000</c:v>
                </c:pt>
                <c:pt idx="41">
                  <c:v>8580000</c:v>
                </c:pt>
                <c:pt idx="42">
                  <c:v>10890000</c:v>
                </c:pt>
                <c:pt idx="43">
                  <c:v>8880000</c:v>
                </c:pt>
                <c:pt idx="44">
                  <c:v>9050000</c:v>
                </c:pt>
                <c:pt idx="45">
                  <c:v>9930000</c:v>
                </c:pt>
                <c:pt idx="46">
                  <c:v>10330000</c:v>
                </c:pt>
                <c:pt idx="47">
                  <c:v>9750000</c:v>
                </c:pt>
                <c:pt idx="48">
                  <c:v>10460000</c:v>
                </c:pt>
                <c:pt idx="49">
                  <c:v>9520000</c:v>
                </c:pt>
                <c:pt idx="50">
                  <c:v>8910000</c:v>
                </c:pt>
                <c:pt idx="51">
                  <c:v>11500000</c:v>
                </c:pt>
                <c:pt idx="52">
                  <c:v>11470000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6-4A43-84C9-B71B250DD844}"/>
            </c:ext>
          </c:extLst>
        </c:ser>
        <c:ser>
          <c:idx val="2"/>
          <c:order val="2"/>
          <c:tx>
            <c:strRef>
              <c:f>'家計主要指標3 (4)'!$C$37</c:f>
              <c:strCache>
                <c:ptCount val="1"/>
                <c:pt idx="0">
                  <c:v>負債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(4)'!$D$34:$BD$34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(4)'!$D$37:$BD$37</c:f>
              <c:numCache>
                <c:formatCode>#,##0;"△ "#,##0</c:formatCode>
                <c:ptCount val="53"/>
                <c:pt idx="0">
                  <c:v>75259</c:v>
                </c:pt>
                <c:pt idx="1">
                  <c:v>68969</c:v>
                </c:pt>
                <c:pt idx="2">
                  <c:v>72052</c:v>
                </c:pt>
                <c:pt idx="3">
                  <c:v>151100</c:v>
                </c:pt>
                <c:pt idx="4">
                  <c:v>215600</c:v>
                </c:pt>
                <c:pt idx="5">
                  <c:v>262100</c:v>
                </c:pt>
                <c:pt idx="6">
                  <c:v>228900</c:v>
                </c:pt>
                <c:pt idx="7">
                  <c:v>357700</c:v>
                </c:pt>
                <c:pt idx="8">
                  <c:v>520900</c:v>
                </c:pt>
                <c:pt idx="9">
                  <c:v>627100</c:v>
                </c:pt>
                <c:pt idx="10">
                  <c:v>980000</c:v>
                </c:pt>
                <c:pt idx="11">
                  <c:v>759000</c:v>
                </c:pt>
                <c:pt idx="12">
                  <c:v>875000</c:v>
                </c:pt>
                <c:pt idx="13">
                  <c:v>1433000</c:v>
                </c:pt>
                <c:pt idx="14">
                  <c:v>1602000</c:v>
                </c:pt>
                <c:pt idx="15">
                  <c:v>1436000</c:v>
                </c:pt>
                <c:pt idx="16">
                  <c:v>1552000</c:v>
                </c:pt>
                <c:pt idx="17">
                  <c:v>1878000</c:v>
                </c:pt>
                <c:pt idx="18">
                  <c:v>1888000</c:v>
                </c:pt>
                <c:pt idx="19">
                  <c:v>1833000</c:v>
                </c:pt>
                <c:pt idx="20">
                  <c:v>2646000</c:v>
                </c:pt>
                <c:pt idx="21">
                  <c:v>2295000</c:v>
                </c:pt>
                <c:pt idx="22">
                  <c:v>2356000</c:v>
                </c:pt>
                <c:pt idx="23">
                  <c:v>2715000</c:v>
                </c:pt>
                <c:pt idx="24">
                  <c:v>2366000</c:v>
                </c:pt>
                <c:pt idx="25">
                  <c:v>1886000</c:v>
                </c:pt>
                <c:pt idx="26">
                  <c:v>1804000</c:v>
                </c:pt>
                <c:pt idx="27">
                  <c:v>2513000</c:v>
                </c:pt>
                <c:pt idx="28">
                  <c:v>3670000</c:v>
                </c:pt>
                <c:pt idx="29">
                  <c:v>4348000</c:v>
                </c:pt>
                <c:pt idx="30">
                  <c:v>4975000</c:v>
                </c:pt>
                <c:pt idx="31">
                  <c:v>4937000</c:v>
                </c:pt>
                <c:pt idx="32">
                  <c:v>5646000</c:v>
                </c:pt>
                <c:pt idx="33">
                  <c:v>5835000</c:v>
                </c:pt>
                <c:pt idx="34">
                  <c:v>5602000</c:v>
                </c:pt>
                <c:pt idx="35">
                  <c:v>6277000</c:v>
                </c:pt>
                <c:pt idx="36">
                  <c:v>4680000</c:v>
                </c:pt>
                <c:pt idx="37">
                  <c:v>4900000</c:v>
                </c:pt>
                <c:pt idx="38">
                  <c:v>5270000</c:v>
                </c:pt>
                <c:pt idx="39">
                  <c:v>5660000</c:v>
                </c:pt>
                <c:pt idx="40">
                  <c:v>6150000</c:v>
                </c:pt>
                <c:pt idx="41">
                  <c:v>6580000</c:v>
                </c:pt>
                <c:pt idx="42">
                  <c:v>5750000</c:v>
                </c:pt>
                <c:pt idx="43">
                  <c:v>4740000</c:v>
                </c:pt>
                <c:pt idx="44">
                  <c:v>5990000</c:v>
                </c:pt>
                <c:pt idx="45">
                  <c:v>5320000</c:v>
                </c:pt>
                <c:pt idx="46">
                  <c:v>6770000</c:v>
                </c:pt>
                <c:pt idx="47">
                  <c:v>5720000</c:v>
                </c:pt>
                <c:pt idx="48">
                  <c:v>5480000</c:v>
                </c:pt>
                <c:pt idx="49">
                  <c:v>5520000</c:v>
                </c:pt>
                <c:pt idx="50">
                  <c:v>6630000</c:v>
                </c:pt>
                <c:pt idx="51">
                  <c:v>5990000</c:v>
                </c:pt>
                <c:pt idx="52">
                  <c:v>6710000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6-4A43-84C9-B71B250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567024"/>
        <c:axId val="474565384"/>
      </c:lineChart>
      <c:catAx>
        <c:axId val="47456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65384"/>
        <c:crosses val="autoZero"/>
        <c:auto val="1"/>
        <c:lblAlgn val="ctr"/>
        <c:lblOffset val="100"/>
        <c:noMultiLvlLbl val="0"/>
      </c:catAx>
      <c:valAx>
        <c:axId val="474565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67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貯蓄年収比・負債年収比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layout>
        <c:manualLayout>
          <c:xMode val="edge"/>
          <c:yMode val="edge"/>
          <c:x val="0.13131313131313133"/>
          <c:y val="2.2140227835147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(4)'!$C$38</c:f>
              <c:strCache>
                <c:ptCount val="1"/>
                <c:pt idx="0">
                  <c:v>貯蓄年収比(%)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(4)'!$D$34:$BD$34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(4)'!$D$38:$BD$38</c:f>
              <c:numCache>
                <c:formatCode>0.0%</c:formatCode>
                <c:ptCount val="53"/>
                <c:pt idx="0">
                  <c:v>0.63688839515871654</c:v>
                </c:pt>
                <c:pt idx="1">
                  <c:v>0.7686750756468228</c:v>
                </c:pt>
                <c:pt idx="2">
                  <c:v>0.68695906192737521</c:v>
                </c:pt>
                <c:pt idx="3">
                  <c:v>0.61268919759485796</c:v>
                </c:pt>
                <c:pt idx="4">
                  <c:v>0.79527039758809115</c:v>
                </c:pt>
                <c:pt idx="5">
                  <c:v>0.72067311035393922</c:v>
                </c:pt>
                <c:pt idx="6">
                  <c:v>0.73555371672872705</c:v>
                </c:pt>
                <c:pt idx="7">
                  <c:v>0.749739631195246</c:v>
                </c:pt>
                <c:pt idx="8">
                  <c:v>0.68944691671964398</c:v>
                </c:pt>
                <c:pt idx="9">
                  <c:v>0.72506809594938937</c:v>
                </c:pt>
                <c:pt idx="10">
                  <c:v>0.66349098332766243</c:v>
                </c:pt>
                <c:pt idx="11">
                  <c:v>0.70018796992481203</c:v>
                </c:pt>
                <c:pt idx="12">
                  <c:v>0.74641551869552991</c:v>
                </c:pt>
                <c:pt idx="13">
                  <c:v>0.78461938165757339</c:v>
                </c:pt>
                <c:pt idx="14">
                  <c:v>0.90642698842649594</c:v>
                </c:pt>
                <c:pt idx="15">
                  <c:v>0.93886368546122267</c:v>
                </c:pt>
                <c:pt idx="16">
                  <c:v>0.99600886917960085</c:v>
                </c:pt>
                <c:pt idx="17">
                  <c:v>1.0035475792988313</c:v>
                </c:pt>
                <c:pt idx="18">
                  <c:v>1.0145211930926217</c:v>
                </c:pt>
                <c:pt idx="19">
                  <c:v>1.1697513553935315</c:v>
                </c:pt>
                <c:pt idx="20">
                  <c:v>0.91006931776723821</c:v>
                </c:pt>
                <c:pt idx="21">
                  <c:v>0.94623454477332336</c:v>
                </c:pt>
                <c:pt idx="22">
                  <c:v>1.05451197053407</c:v>
                </c:pt>
                <c:pt idx="23">
                  <c:v>1.3038427167113493</c:v>
                </c:pt>
                <c:pt idx="24">
                  <c:v>1.2954428202923474</c:v>
                </c:pt>
                <c:pt idx="25">
                  <c:v>1.0647304186621349</c:v>
                </c:pt>
                <c:pt idx="26">
                  <c:v>1.0877332907959802</c:v>
                </c:pt>
                <c:pt idx="27">
                  <c:v>1.1959720039994286</c:v>
                </c:pt>
                <c:pt idx="28">
                  <c:v>1.2270698344132469</c:v>
                </c:pt>
                <c:pt idx="29">
                  <c:v>1.1666203059805285</c:v>
                </c:pt>
                <c:pt idx="30">
                  <c:v>1.2462696250162191</c:v>
                </c:pt>
                <c:pt idx="31">
                  <c:v>1.4130138851075416</c:v>
                </c:pt>
                <c:pt idx="32">
                  <c:v>1.3439096531325625</c:v>
                </c:pt>
                <c:pt idx="33">
                  <c:v>1.4765922700054437</c:v>
                </c:pt>
                <c:pt idx="34">
                  <c:v>1.3431734317343174</c:v>
                </c:pt>
                <c:pt idx="35">
                  <c:v>1.6566017018940433</c:v>
                </c:pt>
                <c:pt idx="36">
                  <c:v>1.4008498583569404</c:v>
                </c:pt>
                <c:pt idx="37">
                  <c:v>1.3651026392961876</c:v>
                </c:pt>
                <c:pt idx="38">
                  <c:v>1.4652777777777777</c:v>
                </c:pt>
                <c:pt idx="39">
                  <c:v>1.5448916408668731</c:v>
                </c:pt>
                <c:pt idx="40">
                  <c:v>1.5708029197080291</c:v>
                </c:pt>
                <c:pt idx="41">
                  <c:v>1.2711111111111111</c:v>
                </c:pt>
                <c:pt idx="42">
                  <c:v>1.6400602409638554</c:v>
                </c:pt>
                <c:pt idx="43">
                  <c:v>1.3984251968503938</c:v>
                </c:pt>
                <c:pt idx="44">
                  <c:v>1.396604938271605</c:v>
                </c:pt>
                <c:pt idx="45">
                  <c:v>1.4954819277108433</c:v>
                </c:pt>
                <c:pt idx="46">
                  <c:v>1.5699088145896656</c:v>
                </c:pt>
                <c:pt idx="47">
                  <c:v>1.5139751552795031</c:v>
                </c:pt>
                <c:pt idx="48">
                  <c:v>1.7147540983606557</c:v>
                </c:pt>
                <c:pt idx="49">
                  <c:v>1.4851794071762872</c:v>
                </c:pt>
                <c:pt idx="50">
                  <c:v>1.3603053435114503</c:v>
                </c:pt>
                <c:pt idx="51">
                  <c:v>1.7319277108433735</c:v>
                </c:pt>
                <c:pt idx="52">
                  <c:v>1.7196401799100449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B-4A5E-B557-29D369968307}"/>
            </c:ext>
          </c:extLst>
        </c:ser>
        <c:ser>
          <c:idx val="1"/>
          <c:order val="1"/>
          <c:tx>
            <c:strRef>
              <c:f>'家計主要指標3 (4)'!$C$39</c:f>
              <c:strCache>
                <c:ptCount val="1"/>
                <c:pt idx="0">
                  <c:v>負債年収比(%)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(4)'!$D$34:$BD$34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(4)'!$D$39:$BD$39</c:f>
              <c:numCache>
                <c:formatCode>0.0%</c:formatCode>
                <c:ptCount val="53"/>
                <c:pt idx="0">
                  <c:v>0.11547608818402769</c:v>
                </c:pt>
                <c:pt idx="1">
                  <c:v>9.3793900656172435E-2</c:v>
                </c:pt>
                <c:pt idx="2">
                  <c:v>8.6974995835455843E-2</c:v>
                </c:pt>
                <c:pt idx="3">
                  <c:v>0.15664524155090193</c:v>
                </c:pt>
                <c:pt idx="4">
                  <c:v>0.203127944224609</c:v>
                </c:pt>
                <c:pt idx="5">
                  <c:v>0.1822543633961477</c:v>
                </c:pt>
                <c:pt idx="6">
                  <c:v>0.15784029788994622</c:v>
                </c:pt>
                <c:pt idx="7">
                  <c:v>0.2191386387306255</c:v>
                </c:pt>
                <c:pt idx="8">
                  <c:v>0.27595888959525322</c:v>
                </c:pt>
                <c:pt idx="9">
                  <c:v>0.27550303136806958</c:v>
                </c:pt>
                <c:pt idx="10">
                  <c:v>0.3334467505954406</c:v>
                </c:pt>
                <c:pt idx="11">
                  <c:v>0.23778195488721804</c:v>
                </c:pt>
                <c:pt idx="12">
                  <c:v>0.24599381501265111</c:v>
                </c:pt>
                <c:pt idx="13">
                  <c:v>0.37230449467394128</c:v>
                </c:pt>
                <c:pt idx="14">
                  <c:v>0.39448411721250926</c:v>
                </c:pt>
                <c:pt idx="15">
                  <c:v>0.31021818967379566</c:v>
                </c:pt>
                <c:pt idx="16">
                  <c:v>0.34412416851441241</c:v>
                </c:pt>
                <c:pt idx="17">
                  <c:v>0.39190317195325541</c:v>
                </c:pt>
                <c:pt idx="18">
                  <c:v>0.3704866562009419</c:v>
                </c:pt>
                <c:pt idx="19">
                  <c:v>0.34268087492989346</c:v>
                </c:pt>
                <c:pt idx="20">
                  <c:v>0.48267055819044147</c:v>
                </c:pt>
                <c:pt idx="21">
                  <c:v>0.42993630573248409</c:v>
                </c:pt>
                <c:pt idx="22">
                  <c:v>0.43388581952117866</c:v>
                </c:pt>
                <c:pt idx="23">
                  <c:v>0.48525469168900803</c:v>
                </c:pt>
                <c:pt idx="24">
                  <c:v>0.40687876182287186</c:v>
                </c:pt>
                <c:pt idx="25">
                  <c:v>0.29136412791595862</c:v>
                </c:pt>
                <c:pt idx="26">
                  <c:v>0.28776519381081511</c:v>
                </c:pt>
                <c:pt idx="27">
                  <c:v>0.3589487216111984</c:v>
                </c:pt>
                <c:pt idx="28">
                  <c:v>0.52843772498200148</c:v>
                </c:pt>
                <c:pt idx="29">
                  <c:v>0.60472878998609181</c:v>
                </c:pt>
                <c:pt idx="30">
                  <c:v>0.64551706241079543</c:v>
                </c:pt>
                <c:pt idx="31">
                  <c:v>0.6720664307105908</c:v>
                </c:pt>
                <c:pt idx="32">
                  <c:v>0.75907502016671147</c:v>
                </c:pt>
                <c:pt idx="33">
                  <c:v>0.7940936309199782</c:v>
                </c:pt>
                <c:pt idx="34">
                  <c:v>0.73827095413811283</c:v>
                </c:pt>
                <c:pt idx="35">
                  <c:v>0.86151523469667857</c:v>
                </c:pt>
                <c:pt idx="36">
                  <c:v>0.66288951841359778</c:v>
                </c:pt>
                <c:pt idx="37">
                  <c:v>0.71847507331378302</c:v>
                </c:pt>
                <c:pt idx="38">
                  <c:v>0.7319444444444444</c:v>
                </c:pt>
                <c:pt idx="39">
                  <c:v>0.87616099071207432</c:v>
                </c:pt>
                <c:pt idx="40">
                  <c:v>0.8978102189781022</c:v>
                </c:pt>
                <c:pt idx="41">
                  <c:v>0.9748148148148148</c:v>
                </c:pt>
                <c:pt idx="42">
                  <c:v>0.86596385542168675</c:v>
                </c:pt>
                <c:pt idx="43">
                  <c:v>0.74645669291338579</c:v>
                </c:pt>
                <c:pt idx="44">
                  <c:v>0.92438271604938271</c:v>
                </c:pt>
                <c:pt idx="45">
                  <c:v>0.8012048192771084</c:v>
                </c:pt>
                <c:pt idx="46">
                  <c:v>1.0288753799392096</c:v>
                </c:pt>
                <c:pt idx="47">
                  <c:v>0.88819875776397517</c:v>
                </c:pt>
                <c:pt idx="48">
                  <c:v>0.89836065573770496</c:v>
                </c:pt>
                <c:pt idx="49">
                  <c:v>0.86115444617784709</c:v>
                </c:pt>
                <c:pt idx="50">
                  <c:v>1.0122137404580154</c:v>
                </c:pt>
                <c:pt idx="51">
                  <c:v>0.90210843373493976</c:v>
                </c:pt>
                <c:pt idx="52">
                  <c:v>1.0059970014992503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B-4A5E-B557-29D369968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483384"/>
        <c:axId val="474477808"/>
      </c:lineChart>
      <c:catAx>
        <c:axId val="47448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477808"/>
        <c:crosses val="autoZero"/>
        <c:auto val="1"/>
        <c:lblAlgn val="ctr"/>
        <c:lblOffset val="100"/>
        <c:noMultiLvlLbl val="0"/>
      </c:catAx>
      <c:valAx>
        <c:axId val="47447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48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収入・貯蓄・負債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(4)'!$C$42</c:f>
              <c:strCache>
                <c:ptCount val="1"/>
                <c:pt idx="0">
                  <c:v>年間収入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(4)'!$D$41:$BD$41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(4)'!$D$42:$BD$42</c:f>
              <c:numCache>
                <c:formatCode>#,##0;"△ "#,##0</c:formatCode>
                <c:ptCount val="53"/>
                <c:pt idx="36">
                  <c:v>7170000</c:v>
                </c:pt>
                <c:pt idx="37">
                  <c:v>7170000</c:v>
                </c:pt>
                <c:pt idx="38">
                  <c:v>7230000</c:v>
                </c:pt>
                <c:pt idx="39">
                  <c:v>6990000</c:v>
                </c:pt>
                <c:pt idx="40">
                  <c:v>6640000</c:v>
                </c:pt>
                <c:pt idx="41">
                  <c:v>7060000</c:v>
                </c:pt>
                <c:pt idx="42">
                  <c:v>6770000</c:v>
                </c:pt>
                <c:pt idx="43">
                  <c:v>6090000</c:v>
                </c:pt>
                <c:pt idx="44">
                  <c:v>5970000</c:v>
                </c:pt>
                <c:pt idx="45">
                  <c:v>7180000</c:v>
                </c:pt>
                <c:pt idx="46">
                  <c:v>6870000</c:v>
                </c:pt>
                <c:pt idx="47">
                  <c:v>6110000</c:v>
                </c:pt>
                <c:pt idx="48">
                  <c:v>6570000</c:v>
                </c:pt>
                <c:pt idx="49">
                  <c:v>6840000</c:v>
                </c:pt>
                <c:pt idx="50">
                  <c:v>7130000</c:v>
                </c:pt>
                <c:pt idx="51">
                  <c:v>7500000</c:v>
                </c:pt>
                <c:pt idx="52">
                  <c:v>7440000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A-49ED-8B60-6277E1C62CA7}"/>
            </c:ext>
          </c:extLst>
        </c:ser>
        <c:ser>
          <c:idx val="1"/>
          <c:order val="1"/>
          <c:tx>
            <c:strRef>
              <c:f>'家計主要指標3 (4)'!$C$43</c:f>
              <c:strCache>
                <c:ptCount val="1"/>
                <c:pt idx="0">
                  <c:v>貯蓄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(4)'!$D$41:$BD$41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(4)'!$D$43:$BD$43</c:f>
              <c:numCache>
                <c:formatCode>#,##0;"△ "#,##0</c:formatCode>
                <c:ptCount val="53"/>
                <c:pt idx="36">
                  <c:v>8900000</c:v>
                </c:pt>
                <c:pt idx="37">
                  <c:v>9090000</c:v>
                </c:pt>
                <c:pt idx="38">
                  <c:v>11770000</c:v>
                </c:pt>
                <c:pt idx="39">
                  <c:v>9250000</c:v>
                </c:pt>
                <c:pt idx="40">
                  <c:v>9910000</c:v>
                </c:pt>
                <c:pt idx="41">
                  <c:v>11590000</c:v>
                </c:pt>
                <c:pt idx="42">
                  <c:v>10430000</c:v>
                </c:pt>
                <c:pt idx="43">
                  <c:v>12800000</c:v>
                </c:pt>
                <c:pt idx="44">
                  <c:v>8900000</c:v>
                </c:pt>
                <c:pt idx="45">
                  <c:v>12060000</c:v>
                </c:pt>
                <c:pt idx="46">
                  <c:v>10580000</c:v>
                </c:pt>
                <c:pt idx="47">
                  <c:v>9730000</c:v>
                </c:pt>
                <c:pt idx="48">
                  <c:v>10470000</c:v>
                </c:pt>
                <c:pt idx="49">
                  <c:v>8720000</c:v>
                </c:pt>
                <c:pt idx="50">
                  <c:v>10520000</c:v>
                </c:pt>
                <c:pt idx="51">
                  <c:v>13120000</c:v>
                </c:pt>
                <c:pt idx="52">
                  <c:v>11420000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A-49ED-8B60-6277E1C62CA7}"/>
            </c:ext>
          </c:extLst>
        </c:ser>
        <c:ser>
          <c:idx val="2"/>
          <c:order val="2"/>
          <c:tx>
            <c:strRef>
              <c:f>'家計主要指標3 (4)'!$C$44</c:f>
              <c:strCache>
                <c:ptCount val="1"/>
                <c:pt idx="0">
                  <c:v>負債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(4)'!$D$41:$BD$41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(4)'!$D$44:$BD$44</c:f>
              <c:numCache>
                <c:formatCode>#,##0;"△ "#,##0</c:formatCode>
                <c:ptCount val="53"/>
                <c:pt idx="36">
                  <c:v>4090000</c:v>
                </c:pt>
                <c:pt idx="37">
                  <c:v>5240000</c:v>
                </c:pt>
                <c:pt idx="38">
                  <c:v>7130000</c:v>
                </c:pt>
                <c:pt idx="39">
                  <c:v>6450000</c:v>
                </c:pt>
                <c:pt idx="40">
                  <c:v>4190000</c:v>
                </c:pt>
                <c:pt idx="41">
                  <c:v>5950000</c:v>
                </c:pt>
                <c:pt idx="42">
                  <c:v>6450000</c:v>
                </c:pt>
                <c:pt idx="43">
                  <c:v>5680000</c:v>
                </c:pt>
                <c:pt idx="44">
                  <c:v>5610000</c:v>
                </c:pt>
                <c:pt idx="45">
                  <c:v>5910000</c:v>
                </c:pt>
                <c:pt idx="46">
                  <c:v>5640000</c:v>
                </c:pt>
                <c:pt idx="47">
                  <c:v>5100000</c:v>
                </c:pt>
                <c:pt idx="48">
                  <c:v>7290000</c:v>
                </c:pt>
                <c:pt idx="49">
                  <c:v>7290000</c:v>
                </c:pt>
                <c:pt idx="50">
                  <c:v>7680000</c:v>
                </c:pt>
                <c:pt idx="51">
                  <c:v>8100000</c:v>
                </c:pt>
                <c:pt idx="52">
                  <c:v>11310000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A-49ED-8B60-6277E1C6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122304"/>
        <c:axId val="467124600"/>
      </c:lineChart>
      <c:catAx>
        <c:axId val="4671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7124600"/>
        <c:crosses val="autoZero"/>
        <c:auto val="1"/>
        <c:lblAlgn val="ctr"/>
        <c:lblOffset val="100"/>
        <c:noMultiLvlLbl val="0"/>
      </c:catAx>
      <c:valAx>
        <c:axId val="46712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712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貯蓄年収比・負債年収比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(4)'!$C$45</c:f>
              <c:strCache>
                <c:ptCount val="1"/>
                <c:pt idx="0">
                  <c:v>貯蓄年収比(%)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(4)'!$D$41:$BD$41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(4)'!$D$45:$BD$45</c:f>
              <c:numCache>
                <c:formatCode>0.0%</c:formatCode>
                <c:ptCount val="53"/>
                <c:pt idx="36">
                  <c:v>1.2412831241283124</c:v>
                </c:pt>
                <c:pt idx="37">
                  <c:v>1.2677824267782427</c:v>
                </c:pt>
                <c:pt idx="38">
                  <c:v>1.627939142461964</c:v>
                </c:pt>
                <c:pt idx="39">
                  <c:v>1.3233190271816881</c:v>
                </c:pt>
                <c:pt idx="40">
                  <c:v>1.4924698795180722</c:v>
                </c:pt>
                <c:pt idx="41">
                  <c:v>1.641643059490085</c:v>
                </c:pt>
                <c:pt idx="42">
                  <c:v>1.5406203840472674</c:v>
                </c:pt>
                <c:pt idx="43">
                  <c:v>2.1018062397372743</c:v>
                </c:pt>
                <c:pt idx="44">
                  <c:v>1.4907872696817421</c:v>
                </c:pt>
                <c:pt idx="45">
                  <c:v>1.6796657381615598</c:v>
                </c:pt>
                <c:pt idx="46">
                  <c:v>1.5400291120815137</c:v>
                </c:pt>
                <c:pt idx="47">
                  <c:v>1.5924713584288053</c:v>
                </c:pt>
                <c:pt idx="48">
                  <c:v>1.5936073059360731</c:v>
                </c:pt>
                <c:pt idx="49">
                  <c:v>1.2748538011695907</c:v>
                </c:pt>
                <c:pt idx="50">
                  <c:v>1.4754558204768584</c:v>
                </c:pt>
                <c:pt idx="51">
                  <c:v>1.7493333333333334</c:v>
                </c:pt>
                <c:pt idx="52">
                  <c:v>1.5349462365591398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F-4213-A907-3ED01F5BBE4E}"/>
            </c:ext>
          </c:extLst>
        </c:ser>
        <c:ser>
          <c:idx val="1"/>
          <c:order val="1"/>
          <c:tx>
            <c:strRef>
              <c:f>'家計主要指標3 (4)'!$C$46</c:f>
              <c:strCache>
                <c:ptCount val="1"/>
                <c:pt idx="0">
                  <c:v>負債年収比(%)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(4)'!$D$41:$BD$41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(4)'!$D$46:$BD$46</c:f>
              <c:numCache>
                <c:formatCode>0.0%</c:formatCode>
                <c:ptCount val="53"/>
                <c:pt idx="36">
                  <c:v>0.57043235704323569</c:v>
                </c:pt>
                <c:pt idx="37">
                  <c:v>0.73082287308228733</c:v>
                </c:pt>
                <c:pt idx="38">
                  <c:v>0.9861687413554634</c:v>
                </c:pt>
                <c:pt idx="39">
                  <c:v>0.92274678111587982</c:v>
                </c:pt>
                <c:pt idx="40">
                  <c:v>0.63102409638554213</c:v>
                </c:pt>
                <c:pt idx="41">
                  <c:v>0.84277620396600561</c:v>
                </c:pt>
                <c:pt idx="42">
                  <c:v>0.95273264401772528</c:v>
                </c:pt>
                <c:pt idx="43">
                  <c:v>0.93267651888341541</c:v>
                </c:pt>
                <c:pt idx="44">
                  <c:v>0.93969849246231152</c:v>
                </c:pt>
                <c:pt idx="45">
                  <c:v>0.82311977715877438</c:v>
                </c:pt>
                <c:pt idx="46">
                  <c:v>0.82096069868995636</c:v>
                </c:pt>
                <c:pt idx="47">
                  <c:v>0.83469721767594107</c:v>
                </c:pt>
                <c:pt idx="48">
                  <c:v>1.1095890410958904</c:v>
                </c:pt>
                <c:pt idx="49">
                  <c:v>1.0657894736842106</c:v>
                </c:pt>
                <c:pt idx="50">
                  <c:v>1.0771388499298737</c:v>
                </c:pt>
                <c:pt idx="51">
                  <c:v>1.08</c:v>
                </c:pt>
                <c:pt idx="52">
                  <c:v>1.5201612903225807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F-4213-A907-3ED01F5BB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7109512"/>
        <c:axId val="467113448"/>
      </c:lineChart>
      <c:catAx>
        <c:axId val="46710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7113448"/>
        <c:crosses val="autoZero"/>
        <c:auto val="1"/>
        <c:lblAlgn val="ctr"/>
        <c:lblOffset val="100"/>
        <c:noMultiLvlLbl val="0"/>
      </c:catAx>
      <c:valAx>
        <c:axId val="46711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710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消費者物価指数</a:t>
            </a:r>
            <a:endParaRPr lang="en-US" altLang="ja-JP"/>
          </a:p>
          <a:p>
            <a:pPr>
              <a:defRPr/>
            </a:pPr>
            <a:r>
              <a:rPr lang="ja-JP" altLang="en-US"/>
              <a:t>盛岡市 </a:t>
            </a:r>
            <a:r>
              <a:rPr lang="en-US" altLang="ja-JP"/>
              <a:t>1965-2019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'家計主要指標1(盛岡市) (2)'!$AP$4</c:f>
              <c:strCache>
                <c:ptCount val="1"/>
                <c:pt idx="0">
                  <c:v>1990年=100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'家計主要指標1(盛岡市) (2)'!$AO$5:$AO$59</c:f>
              <c:strCache>
                <c:ptCount val="55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  <c:pt idx="54">
                  <c:v>2019年</c:v>
                </c:pt>
              </c:strCache>
            </c:strRef>
          </c:cat>
          <c:val>
            <c:numRef>
              <c:f>'家計主要指標1(盛岡市) (2)'!$AP$5:$AP$59</c:f>
              <c:numCache>
                <c:formatCode>0.0_ </c:formatCode>
                <c:ptCount val="55"/>
                <c:pt idx="0">
                  <c:v>26.909053523093096</c:v>
                </c:pt>
                <c:pt idx="1">
                  <c:v>28.254506199247754</c:v>
                </c:pt>
                <c:pt idx="2">
                  <c:v>29.465413607786942</c:v>
                </c:pt>
                <c:pt idx="3">
                  <c:v>30.945411551557058</c:v>
                </c:pt>
                <c:pt idx="4">
                  <c:v>32.802136244650484</c:v>
                </c:pt>
                <c:pt idx="5">
                  <c:v>35.062496740590312</c:v>
                </c:pt>
                <c:pt idx="6">
                  <c:v>37.411684022209869</c:v>
                </c:pt>
                <c:pt idx="7">
                  <c:v>39.094683865758199</c:v>
                </c:pt>
                <c:pt idx="8">
                  <c:v>43.407370964850806</c:v>
                </c:pt>
                <c:pt idx="9">
                  <c:v>53.365120039178457</c:v>
                </c:pt>
                <c:pt idx="10">
                  <c:v>60.587994367740066</c:v>
                </c:pt>
                <c:pt idx="11">
                  <c:v>65.980325866468945</c:v>
                </c:pt>
                <c:pt idx="12">
                  <c:v>71.554421348301005</c:v>
                </c:pt>
                <c:pt idx="13">
                  <c:v>73.85676513427515</c:v>
                </c:pt>
                <c:pt idx="14">
                  <c:v>76.764988863926661</c:v>
                </c:pt>
                <c:pt idx="15">
                  <c:v>82.884376295068421</c:v>
                </c:pt>
                <c:pt idx="16">
                  <c:v>86.365520099461307</c:v>
                </c:pt>
                <c:pt idx="17">
                  <c:v>88.188976377952798</c:v>
                </c:pt>
                <c:pt idx="18">
                  <c:v>90.343970161624583</c:v>
                </c:pt>
                <c:pt idx="19">
                  <c:v>92.913385826771702</c:v>
                </c:pt>
                <c:pt idx="20">
                  <c:v>94.736842105263207</c:v>
                </c:pt>
                <c:pt idx="21">
                  <c:v>95.021052631578982</c:v>
                </c:pt>
                <c:pt idx="22">
                  <c:v>95.400000000000048</c:v>
                </c:pt>
                <c:pt idx="23">
                  <c:v>95.8</c:v>
                </c:pt>
                <c:pt idx="24">
                  <c:v>97.5</c:v>
                </c:pt>
                <c:pt idx="25">
                  <c:v>100</c:v>
                </c:pt>
                <c:pt idx="26">
                  <c:v>103.4</c:v>
                </c:pt>
                <c:pt idx="27">
                  <c:v>104.7</c:v>
                </c:pt>
                <c:pt idx="28">
                  <c:v>105.9</c:v>
                </c:pt>
                <c:pt idx="29">
                  <c:v>106.6</c:v>
                </c:pt>
                <c:pt idx="30">
                  <c:v>106.3</c:v>
                </c:pt>
                <c:pt idx="31">
                  <c:v>106.40629999999999</c:v>
                </c:pt>
                <c:pt idx="32">
                  <c:v>108.31970000000001</c:v>
                </c:pt>
                <c:pt idx="33">
                  <c:v>109.3827</c:v>
                </c:pt>
                <c:pt idx="34">
                  <c:v>109.2764</c:v>
                </c:pt>
                <c:pt idx="35">
                  <c:v>108.9575</c:v>
                </c:pt>
                <c:pt idx="36">
                  <c:v>107.867925</c:v>
                </c:pt>
                <c:pt idx="37">
                  <c:v>107.1052225</c:v>
                </c:pt>
                <c:pt idx="38">
                  <c:v>107.21418</c:v>
                </c:pt>
                <c:pt idx="39">
                  <c:v>107.65001000000001</c:v>
                </c:pt>
                <c:pt idx="40">
                  <c:v>107.7589675</c:v>
                </c:pt>
                <c:pt idx="41">
                  <c:v>108.72879820750001</c:v>
                </c:pt>
                <c:pt idx="42">
                  <c:v>108.0822444025</c:v>
                </c:pt>
                <c:pt idx="43">
                  <c:v>110.23742375249999</c:v>
                </c:pt>
                <c:pt idx="44">
                  <c:v>108.62103923999999</c:v>
                </c:pt>
                <c:pt idx="45">
                  <c:v>106.89689576000001</c:v>
                </c:pt>
                <c:pt idx="46">
                  <c:v>106.89689576000001</c:v>
                </c:pt>
                <c:pt idx="47">
                  <c:v>106.78999886424</c:v>
                </c:pt>
                <c:pt idx="48">
                  <c:v>107.64517403032001</c:v>
                </c:pt>
                <c:pt idx="49">
                  <c:v>110.42449332008</c:v>
                </c:pt>
                <c:pt idx="50">
                  <c:v>110.95897779888</c:v>
                </c:pt>
                <c:pt idx="51">
                  <c:v>112.84528042146096</c:v>
                </c:pt>
                <c:pt idx="52">
                  <c:v>112.17952655466769</c:v>
                </c:pt>
                <c:pt idx="53">
                  <c:v>113.51103428825424</c:v>
                </c:pt>
                <c:pt idx="54">
                  <c:v>113.732952243852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E-4E61-98E4-4DAA7865DAE5}"/>
            </c:ext>
          </c:extLst>
        </c:ser>
        <c:ser>
          <c:idx val="1"/>
          <c:order val="1"/>
          <c:tx>
            <c:strRef>
              <c:f>'家計主要指標1(盛岡市) (2)'!$AQ$4</c:f>
              <c:strCache>
                <c:ptCount val="1"/>
                <c:pt idx="0">
                  <c:v>2015年=100.0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'家計主要指標1(盛岡市) (2)'!$AO$5:$AO$59</c:f>
              <c:strCache>
                <c:ptCount val="55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  <c:pt idx="54">
                  <c:v>2019年</c:v>
                </c:pt>
              </c:strCache>
            </c:strRef>
          </c:cat>
          <c:val>
            <c:numRef>
              <c:f>'家計主要指標1(盛岡市) (2)'!$AQ$5:$AQ$59</c:f>
              <c:numCache>
                <c:formatCode>0.0_ </c:formatCode>
                <c:ptCount val="55"/>
                <c:pt idx="0">
                  <c:v>24.251353118868323</c:v>
                </c:pt>
                <c:pt idx="1">
                  <c:v>25.463920774811744</c:v>
                </c:pt>
                <c:pt idx="2">
                  <c:v>26.555231665160818</c:v>
                </c:pt>
                <c:pt idx="3">
                  <c:v>27.88905608669857</c:v>
                </c:pt>
                <c:pt idx="4">
                  <c:v>29.56239945190049</c:v>
                </c:pt>
                <c:pt idx="5">
                  <c:v>31.599513113885436</c:v>
                </c:pt>
                <c:pt idx="6">
                  <c:v>33.716680492515763</c:v>
                </c:pt>
                <c:pt idx="7">
                  <c:v>35.233457121982262</c:v>
                </c:pt>
                <c:pt idx="8">
                  <c:v>39.120197234990165</c:v>
                </c:pt>
                <c:pt idx="9">
                  <c:v>48.094458959333629</c:v>
                </c:pt>
                <c:pt idx="10">
                  <c:v>54.603958660794035</c:v>
                </c:pt>
                <c:pt idx="11">
                  <c:v>59.463710981604713</c:v>
                </c:pt>
                <c:pt idx="12">
                  <c:v>64.487275178397738</c:v>
                </c:pt>
                <c:pt idx="13">
                  <c:v>66.562225607507941</c:v>
                </c:pt>
                <c:pt idx="14">
                  <c:v>69.183215623226033</c:v>
                </c:pt>
                <c:pt idx="15">
                  <c:v>74.698215447966248</c:v>
                </c:pt>
                <c:pt idx="16">
                  <c:v>77.835540496780837</c:v>
                </c:pt>
                <c:pt idx="17">
                  <c:v>79.478901236636091</c:v>
                </c:pt>
                <c:pt idx="18">
                  <c:v>81.421054838283212</c:v>
                </c:pt>
                <c:pt idx="19">
                  <c:v>83.736699517170166</c:v>
                </c:pt>
                <c:pt idx="20">
                  <c:v>85.38006025702542</c:v>
                </c:pt>
                <c:pt idx="21">
                  <c:v>85.636200437796489</c:v>
                </c:pt>
                <c:pt idx="22">
                  <c:v>85.977720678824596</c:v>
                </c:pt>
                <c:pt idx="23">
                  <c:v>86.338214266576443</c:v>
                </c:pt>
                <c:pt idx="24">
                  <c:v>87.870312014521957</c:v>
                </c:pt>
                <c:pt idx="25">
                  <c:v>90.123396937971236</c:v>
                </c:pt>
                <c:pt idx="26">
                  <c:v>93.187592433862264</c:v>
                </c:pt>
                <c:pt idx="27">
                  <c:v>94.359196594055888</c:v>
                </c:pt>
                <c:pt idx="28">
                  <c:v>95.440677357311543</c:v>
                </c:pt>
                <c:pt idx="29">
                  <c:v>96.071541135877339</c:v>
                </c:pt>
                <c:pt idx="30">
                  <c:v>95.801170945063419</c:v>
                </c:pt>
                <c:pt idx="31">
                  <c:v>95.89697211600847</c:v>
                </c:pt>
                <c:pt idx="32">
                  <c:v>97.621393193019628</c:v>
                </c:pt>
                <c:pt idx="33">
                  <c:v>98.579404902470259</c:v>
                </c:pt>
                <c:pt idx="34">
                  <c:v>98.483603731525193</c:v>
                </c:pt>
                <c:pt idx="35">
                  <c:v>98.196200218689995</c:v>
                </c:pt>
                <c:pt idx="36">
                  <c:v>97.214238216503119</c:v>
                </c:pt>
                <c:pt idx="37">
                  <c:v>96.526864814972285</c:v>
                </c:pt>
                <c:pt idx="38">
                  <c:v>96.625061015190965</c:v>
                </c:pt>
                <c:pt idx="39">
                  <c:v>97.017845816065744</c:v>
                </c:pt>
                <c:pt idx="40">
                  <c:v>97.116042016284425</c:v>
                </c:pt>
                <c:pt idx="41">
                  <c:v>97.990086394430989</c:v>
                </c:pt>
                <c:pt idx="42">
                  <c:v>97.40739014233327</c:v>
                </c:pt>
                <c:pt idx="43">
                  <c:v>99.349710982658962</c:v>
                </c:pt>
                <c:pt idx="44">
                  <c:v>97.892970352414693</c:v>
                </c:pt>
                <c:pt idx="45">
                  <c:v>96.339113680154156</c:v>
                </c:pt>
                <c:pt idx="46">
                  <c:v>96.339113680154156</c:v>
                </c:pt>
                <c:pt idx="47">
                  <c:v>96.242774566473997</c:v>
                </c:pt>
                <c:pt idx="48">
                  <c:v>97.013487475915227</c:v>
                </c:pt>
                <c:pt idx="49">
                  <c:v>99.518304431599233</c:v>
                </c:pt>
                <c:pt idx="50">
                  <c:v>100</c:v>
                </c:pt>
                <c:pt idx="51">
                  <c:v>101.69999999999999</c:v>
                </c:pt>
                <c:pt idx="52">
                  <c:v>101.10000000000001</c:v>
                </c:pt>
                <c:pt idx="53">
                  <c:v>102.3</c:v>
                </c:pt>
                <c:pt idx="54">
                  <c:v>102.49999999999999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E-4E61-98E4-4DAA7865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589720"/>
        <c:axId val="448587096"/>
      </c:lineChart>
      <c:catAx>
        <c:axId val="44858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8587096"/>
        <c:crosses val="autoZero"/>
        <c:auto val="1"/>
        <c:lblAlgn val="ctr"/>
        <c:lblOffset val="100"/>
        <c:noMultiLvlLbl val="0"/>
      </c:catAx>
      <c:valAx>
        <c:axId val="44858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858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(4)'!$C$49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(4)'!$D$48:$BD$48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(4)'!$D$49:$BD$49</c:f>
              <c:numCache>
                <c:formatCode>0.0%</c:formatCode>
                <c:ptCount val="53"/>
                <c:pt idx="0">
                  <c:v>0.89434774105221981</c:v>
                </c:pt>
                <c:pt idx="1">
                  <c:v>0.81891037414863566</c:v>
                </c:pt>
                <c:pt idx="2">
                  <c:v>0.79427850368557307</c:v>
                </c:pt>
                <c:pt idx="3">
                  <c:v>0.86730861819932592</c:v>
                </c:pt>
                <c:pt idx="4">
                  <c:v>0.97471085793198686</c:v>
                </c:pt>
                <c:pt idx="5">
                  <c:v>0.90016401625900311</c:v>
                </c:pt>
                <c:pt idx="6">
                  <c:v>0.8956137582833702</c:v>
                </c:pt>
                <c:pt idx="7">
                  <c:v>0.96773111123538957</c:v>
                </c:pt>
                <c:pt idx="8">
                  <c:v>0.92170310044292036</c:v>
                </c:pt>
                <c:pt idx="9">
                  <c:v>0.87609414510795569</c:v>
                </c:pt>
                <c:pt idx="10">
                  <c:v>0.89953114534494305</c:v>
                </c:pt>
                <c:pt idx="11">
                  <c:v>0.94681490384615385</c:v>
                </c:pt>
                <c:pt idx="12">
                  <c:v>0.95402298850574707</c:v>
                </c:pt>
                <c:pt idx="13">
                  <c:v>0.96076406814661852</c:v>
                </c:pt>
                <c:pt idx="14">
                  <c:v>0.97314949201741652</c:v>
                </c:pt>
                <c:pt idx="15">
                  <c:v>1.0536389939906521</c:v>
                </c:pt>
                <c:pt idx="16">
                  <c:v>1.1495307612095933</c:v>
                </c:pt>
                <c:pt idx="17">
                  <c:v>1.1765525477707006</c:v>
                </c:pt>
                <c:pt idx="18">
                  <c:v>1.160996008363429</c:v>
                </c:pt>
                <c:pt idx="19">
                  <c:v>1.1899871630295251</c:v>
                </c:pt>
                <c:pt idx="20">
                  <c:v>1.2236958443854995</c:v>
                </c:pt>
                <c:pt idx="21">
                  <c:v>1.2526063920697317</c:v>
                </c:pt>
                <c:pt idx="22">
                  <c:v>1.3501400560224091</c:v>
                </c:pt>
                <c:pt idx="23">
                  <c:v>1.4381642512077295</c:v>
                </c:pt>
                <c:pt idx="24">
                  <c:v>1.524758546680975</c:v>
                </c:pt>
                <c:pt idx="25">
                  <c:v>1.5137588243768909</c:v>
                </c:pt>
                <c:pt idx="26">
                  <c:v>1.5456164383561644</c:v>
                </c:pt>
                <c:pt idx="27">
                  <c:v>1.5500261233019854</c:v>
                </c:pt>
                <c:pt idx="28">
                  <c:v>1.6024377593360997</c:v>
                </c:pt>
                <c:pt idx="29">
                  <c:v>1.6092568448500653</c:v>
                </c:pt>
                <c:pt idx="30">
                  <c:v>1.6178809645972294</c:v>
                </c:pt>
                <c:pt idx="31">
                  <c:v>1.6381915983606556</c:v>
                </c:pt>
                <c:pt idx="32">
                  <c:v>1.6054456717184691</c:v>
                </c:pt>
                <c:pt idx="33">
                  <c:v>1.673103106820151</c:v>
                </c:pt>
                <c:pt idx="34">
                  <c:v>1.769406682759497</c:v>
                </c:pt>
                <c:pt idx="35">
                  <c:v>1.7619233268356076</c:v>
                </c:pt>
                <c:pt idx="36">
                  <c:v>1.7112299465240641</c:v>
                </c:pt>
                <c:pt idx="37">
                  <c:v>1.7919556171983357</c:v>
                </c:pt>
                <c:pt idx="38">
                  <c:v>1.7438356164383562</c:v>
                </c:pt>
                <c:pt idx="39">
                  <c:v>1.7969401947148818</c:v>
                </c:pt>
                <c:pt idx="40">
                  <c:v>1.7727910238429172</c:v>
                </c:pt>
                <c:pt idx="41">
                  <c:v>1.766016713091922</c:v>
                </c:pt>
                <c:pt idx="42">
                  <c:v>1.7433751743375174</c:v>
                </c:pt>
                <c:pt idx="43">
                  <c:v>1.6967559943582511</c:v>
                </c:pt>
                <c:pt idx="44">
                  <c:v>1.7847919655667146</c:v>
                </c:pt>
                <c:pt idx="45">
                  <c:v>1.7895500725689404</c:v>
                </c:pt>
                <c:pt idx="46">
                  <c:v>1.784370477568741</c:v>
                </c:pt>
                <c:pt idx="47">
                  <c:v>1.7570621468926553</c:v>
                </c:pt>
                <c:pt idx="48">
                  <c:v>1.8376068376068375</c:v>
                </c:pt>
                <c:pt idx="49">
                  <c:v>1.846262341325811</c:v>
                </c:pt>
                <c:pt idx="50">
                  <c:v>1.8167832167832167</c:v>
                </c:pt>
                <c:pt idx="51">
                  <c:v>1.8379501385041552</c:v>
                </c:pt>
                <c:pt idx="52">
                  <c:v>1.8106995884773662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8-4052-9209-7699D137D164}"/>
            </c:ext>
          </c:extLst>
        </c:ser>
        <c:ser>
          <c:idx val="1"/>
          <c:order val="1"/>
          <c:tx>
            <c:strRef>
              <c:f>'家計主要指標3 (4)'!$C$50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(4)'!$D$48:$BD$48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(4)'!$D$50:$BD$50</c:f>
              <c:numCache>
                <c:formatCode>0.0%</c:formatCode>
                <c:ptCount val="53"/>
                <c:pt idx="0">
                  <c:v>0.63688839515871654</c:v>
                </c:pt>
                <c:pt idx="1">
                  <c:v>0.7686750756468228</c:v>
                </c:pt>
                <c:pt idx="2">
                  <c:v>0.68695906192737521</c:v>
                </c:pt>
                <c:pt idx="3">
                  <c:v>0.61268919759485796</c:v>
                </c:pt>
                <c:pt idx="4">
                  <c:v>0.79527039758809115</c:v>
                </c:pt>
                <c:pt idx="5">
                  <c:v>0.72067311035393922</c:v>
                </c:pt>
                <c:pt idx="6">
                  <c:v>0.73555371672872705</c:v>
                </c:pt>
                <c:pt idx="7">
                  <c:v>0.749739631195246</c:v>
                </c:pt>
                <c:pt idx="8">
                  <c:v>0.68944691671964398</c:v>
                </c:pt>
                <c:pt idx="9">
                  <c:v>0.72506809594938937</c:v>
                </c:pt>
                <c:pt idx="10">
                  <c:v>0.66349098332766243</c:v>
                </c:pt>
                <c:pt idx="11">
                  <c:v>0.70018796992481203</c:v>
                </c:pt>
                <c:pt idx="12">
                  <c:v>0.74641551869552991</c:v>
                </c:pt>
                <c:pt idx="13">
                  <c:v>0.78461938165757339</c:v>
                </c:pt>
                <c:pt idx="14">
                  <c:v>0.90642698842649594</c:v>
                </c:pt>
                <c:pt idx="15">
                  <c:v>0.93886368546122267</c:v>
                </c:pt>
                <c:pt idx="16">
                  <c:v>0.99600886917960085</c:v>
                </c:pt>
                <c:pt idx="17">
                  <c:v>1.0035475792988313</c:v>
                </c:pt>
                <c:pt idx="18">
                  <c:v>1.0145211930926217</c:v>
                </c:pt>
                <c:pt idx="19">
                  <c:v>1.1697513553935315</c:v>
                </c:pt>
                <c:pt idx="20">
                  <c:v>0.91006931776723821</c:v>
                </c:pt>
                <c:pt idx="21">
                  <c:v>0.94623454477332336</c:v>
                </c:pt>
                <c:pt idx="22">
                  <c:v>1.05451197053407</c:v>
                </c:pt>
                <c:pt idx="23">
                  <c:v>1.3038427167113493</c:v>
                </c:pt>
                <c:pt idx="24">
                  <c:v>1.2954428202923474</c:v>
                </c:pt>
                <c:pt idx="25">
                  <c:v>1.0647304186621349</c:v>
                </c:pt>
                <c:pt idx="26">
                  <c:v>1.0877332907959802</c:v>
                </c:pt>
                <c:pt idx="27">
                  <c:v>1.1959720039994286</c:v>
                </c:pt>
                <c:pt idx="28">
                  <c:v>1.2270698344132469</c:v>
                </c:pt>
                <c:pt idx="29">
                  <c:v>1.1666203059805285</c:v>
                </c:pt>
                <c:pt idx="30">
                  <c:v>1.2462696250162191</c:v>
                </c:pt>
                <c:pt idx="31">
                  <c:v>1.4130138851075416</c:v>
                </c:pt>
                <c:pt idx="32">
                  <c:v>1.3439096531325625</c:v>
                </c:pt>
                <c:pt idx="33">
                  <c:v>1.4765922700054437</c:v>
                </c:pt>
                <c:pt idx="34">
                  <c:v>1.3431734317343174</c:v>
                </c:pt>
                <c:pt idx="35">
                  <c:v>1.6566017018940433</c:v>
                </c:pt>
                <c:pt idx="36">
                  <c:v>1.4008498583569404</c:v>
                </c:pt>
                <c:pt idx="37">
                  <c:v>1.3651026392961876</c:v>
                </c:pt>
                <c:pt idx="38">
                  <c:v>1.4652777777777777</c:v>
                </c:pt>
                <c:pt idx="39">
                  <c:v>1.5448916408668731</c:v>
                </c:pt>
                <c:pt idx="40">
                  <c:v>1.5708029197080291</c:v>
                </c:pt>
                <c:pt idx="41">
                  <c:v>1.2711111111111111</c:v>
                </c:pt>
                <c:pt idx="42">
                  <c:v>1.6400602409638554</c:v>
                </c:pt>
                <c:pt idx="43">
                  <c:v>1.3984251968503938</c:v>
                </c:pt>
                <c:pt idx="44">
                  <c:v>1.396604938271605</c:v>
                </c:pt>
                <c:pt idx="45">
                  <c:v>1.4954819277108433</c:v>
                </c:pt>
                <c:pt idx="46">
                  <c:v>1.5699088145896656</c:v>
                </c:pt>
                <c:pt idx="47">
                  <c:v>1.5139751552795031</c:v>
                </c:pt>
                <c:pt idx="48">
                  <c:v>1.7147540983606557</c:v>
                </c:pt>
                <c:pt idx="49">
                  <c:v>1.4851794071762872</c:v>
                </c:pt>
                <c:pt idx="50">
                  <c:v>1.3603053435114503</c:v>
                </c:pt>
                <c:pt idx="51">
                  <c:v>1.7319277108433735</c:v>
                </c:pt>
                <c:pt idx="52">
                  <c:v>1.7196401799100449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8-4052-9209-7699D137D164}"/>
            </c:ext>
          </c:extLst>
        </c:ser>
        <c:ser>
          <c:idx val="2"/>
          <c:order val="2"/>
          <c:tx>
            <c:strRef>
              <c:f>'家計主要指標3 (4)'!$C$51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(4)'!$D$48:$BD$48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(4)'!$D$51:$BD$51</c:f>
              <c:numCache>
                <c:formatCode>0.0%</c:formatCode>
                <c:ptCount val="53"/>
                <c:pt idx="36">
                  <c:v>1.2412831241283124</c:v>
                </c:pt>
                <c:pt idx="37">
                  <c:v>1.2677824267782427</c:v>
                </c:pt>
                <c:pt idx="38">
                  <c:v>1.627939142461964</c:v>
                </c:pt>
                <c:pt idx="39">
                  <c:v>1.3233190271816881</c:v>
                </c:pt>
                <c:pt idx="40">
                  <c:v>1.4924698795180722</c:v>
                </c:pt>
                <c:pt idx="41">
                  <c:v>1.641643059490085</c:v>
                </c:pt>
                <c:pt idx="42">
                  <c:v>1.5406203840472674</c:v>
                </c:pt>
                <c:pt idx="43">
                  <c:v>2.1018062397372743</c:v>
                </c:pt>
                <c:pt idx="44">
                  <c:v>1.4907872696817421</c:v>
                </c:pt>
                <c:pt idx="45">
                  <c:v>1.6796657381615598</c:v>
                </c:pt>
                <c:pt idx="46">
                  <c:v>1.5400291120815137</c:v>
                </c:pt>
                <c:pt idx="47">
                  <c:v>1.5924713584288053</c:v>
                </c:pt>
                <c:pt idx="48">
                  <c:v>1.5936073059360731</c:v>
                </c:pt>
                <c:pt idx="49">
                  <c:v>1.2748538011695907</c:v>
                </c:pt>
                <c:pt idx="50">
                  <c:v>1.4754558204768584</c:v>
                </c:pt>
                <c:pt idx="51">
                  <c:v>1.7493333333333334</c:v>
                </c:pt>
                <c:pt idx="52">
                  <c:v>1.5349462365591398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8-4052-9209-7699D137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527992"/>
        <c:axId val="474523400"/>
      </c:lineChart>
      <c:catAx>
        <c:axId val="474527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23400"/>
        <c:crosses val="autoZero"/>
        <c:auto val="1"/>
        <c:lblAlgn val="ctr"/>
        <c:lblOffset val="100"/>
        <c:noMultiLvlLbl val="0"/>
      </c:catAx>
      <c:valAx>
        <c:axId val="47452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2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(4)'!$C$54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(4)'!$D$53:$BD$53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(4)'!$D$54:$BD$54</c:f>
              <c:numCache>
                <c:formatCode>0.0%</c:formatCode>
                <c:ptCount val="53"/>
                <c:pt idx="0">
                  <c:v>7.9984353608449049E-2</c:v>
                </c:pt>
                <c:pt idx="1">
                  <c:v>8.4457746436464587E-2</c:v>
                </c:pt>
                <c:pt idx="2">
                  <c:v>0.10170921034612433</c:v>
                </c:pt>
                <c:pt idx="3">
                  <c:v>0.10707751564756861</c:v>
                </c:pt>
                <c:pt idx="4">
                  <c:v>0.131279129984464</c:v>
                </c:pt>
                <c:pt idx="5">
                  <c:v>0.13591956072167155</c:v>
                </c:pt>
                <c:pt idx="6">
                  <c:v>0.15121489428841906</c:v>
                </c:pt>
                <c:pt idx="7">
                  <c:v>0.20334433197248475</c:v>
                </c:pt>
                <c:pt idx="8">
                  <c:v>0.23079487545839883</c:v>
                </c:pt>
                <c:pt idx="9">
                  <c:v>0.23901964598327174</c:v>
                </c:pt>
                <c:pt idx="10">
                  <c:v>0.2407903549899531</c:v>
                </c:pt>
                <c:pt idx="11">
                  <c:v>0.23707932692307693</c:v>
                </c:pt>
                <c:pt idx="12">
                  <c:v>0.26436781609195403</c:v>
                </c:pt>
                <c:pt idx="13">
                  <c:v>0.32550335570469796</c:v>
                </c:pt>
                <c:pt idx="14">
                  <c:v>0.3601838413159168</c:v>
                </c:pt>
                <c:pt idx="15">
                  <c:v>0.33652348097039841</c:v>
                </c:pt>
                <c:pt idx="16">
                  <c:v>0.34911366006256517</c:v>
                </c:pt>
                <c:pt idx="17">
                  <c:v>0.34693471337579618</c:v>
                </c:pt>
                <c:pt idx="18">
                  <c:v>0.39517202052841666</c:v>
                </c:pt>
                <c:pt idx="19">
                  <c:v>0.43315606088391712</c:v>
                </c:pt>
                <c:pt idx="20">
                  <c:v>0.44244031830238728</c:v>
                </c:pt>
                <c:pt idx="21">
                  <c:v>0.45240129892326097</c:v>
                </c:pt>
                <c:pt idx="22">
                  <c:v>0.46548030977096722</c:v>
                </c:pt>
                <c:pt idx="23">
                  <c:v>0.44557165861513687</c:v>
                </c:pt>
                <c:pt idx="24">
                  <c:v>0.49885022229035719</c:v>
                </c:pt>
                <c:pt idx="25">
                  <c:v>0.48998703356865003</c:v>
                </c:pt>
                <c:pt idx="26">
                  <c:v>0.42712328767123287</c:v>
                </c:pt>
                <c:pt idx="27">
                  <c:v>0.40556426332288403</c:v>
                </c:pt>
                <c:pt idx="28">
                  <c:v>0.46511929460580914</c:v>
                </c:pt>
                <c:pt idx="29">
                  <c:v>0.52829204693611476</c:v>
                </c:pt>
                <c:pt idx="30">
                  <c:v>0.57914315033350439</c:v>
                </c:pt>
                <c:pt idx="31">
                  <c:v>0.61949282786885251</c:v>
                </c:pt>
                <c:pt idx="32">
                  <c:v>0.63922424865142569</c:v>
                </c:pt>
                <c:pt idx="33">
                  <c:v>0.71097908156950118</c:v>
                </c:pt>
                <c:pt idx="34">
                  <c:v>0.80421801549993643</c:v>
                </c:pt>
                <c:pt idx="35">
                  <c:v>0.75347628330084471</c:v>
                </c:pt>
                <c:pt idx="36">
                  <c:v>0.81149732620320858</c:v>
                </c:pt>
                <c:pt idx="37">
                  <c:v>0.83911234396671286</c:v>
                </c:pt>
                <c:pt idx="38">
                  <c:v>0.89726027397260277</c:v>
                </c:pt>
                <c:pt idx="39">
                  <c:v>0.85674547983310156</c:v>
                </c:pt>
                <c:pt idx="40">
                  <c:v>0.87517531556802242</c:v>
                </c:pt>
                <c:pt idx="41">
                  <c:v>0.92479108635097496</c:v>
                </c:pt>
                <c:pt idx="42">
                  <c:v>0.90934449093444913</c:v>
                </c:pt>
                <c:pt idx="43">
                  <c:v>0.90691114245416082</c:v>
                </c:pt>
                <c:pt idx="44">
                  <c:v>0.97417503586800569</c:v>
                </c:pt>
                <c:pt idx="45">
                  <c:v>0.93904208998548622</c:v>
                </c:pt>
                <c:pt idx="46">
                  <c:v>1.0057887120115774</c:v>
                </c:pt>
                <c:pt idx="47">
                  <c:v>1.0451977401129944</c:v>
                </c:pt>
                <c:pt idx="48">
                  <c:v>1.0769230769230769</c:v>
                </c:pt>
                <c:pt idx="49">
                  <c:v>1.0648801128349787</c:v>
                </c:pt>
                <c:pt idx="50">
                  <c:v>1.0923076923076922</c:v>
                </c:pt>
                <c:pt idx="51">
                  <c:v>1.0997229916897506</c:v>
                </c:pt>
                <c:pt idx="52">
                  <c:v>1.1262002743484225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3-45C4-BC17-24E1D4BDD891}"/>
            </c:ext>
          </c:extLst>
        </c:ser>
        <c:ser>
          <c:idx val="1"/>
          <c:order val="1"/>
          <c:tx>
            <c:strRef>
              <c:f>'家計主要指標3 (4)'!$C$55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(4)'!$D$53:$BD$53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(4)'!$D$55:$BD$55</c:f>
              <c:numCache>
                <c:formatCode>0.0%</c:formatCode>
                <c:ptCount val="53"/>
                <c:pt idx="0">
                  <c:v>0.11547608818402769</c:v>
                </c:pt>
                <c:pt idx="1">
                  <c:v>9.3793900656172435E-2</c:v>
                </c:pt>
                <c:pt idx="2">
                  <c:v>8.6974995835455843E-2</c:v>
                </c:pt>
                <c:pt idx="3">
                  <c:v>0.15664524155090193</c:v>
                </c:pt>
                <c:pt idx="4">
                  <c:v>0.203127944224609</c:v>
                </c:pt>
                <c:pt idx="5">
                  <c:v>0.1822543633961477</c:v>
                </c:pt>
                <c:pt idx="6">
                  <c:v>0.15784029788994622</c:v>
                </c:pt>
                <c:pt idx="7">
                  <c:v>0.2191386387306255</c:v>
                </c:pt>
                <c:pt idx="8">
                  <c:v>0.27595888959525322</c:v>
                </c:pt>
                <c:pt idx="9">
                  <c:v>0.27550303136806958</c:v>
                </c:pt>
                <c:pt idx="10">
                  <c:v>0.3334467505954406</c:v>
                </c:pt>
                <c:pt idx="11">
                  <c:v>0.23778195488721804</c:v>
                </c:pt>
                <c:pt idx="12">
                  <c:v>0.24599381501265111</c:v>
                </c:pt>
                <c:pt idx="13">
                  <c:v>0.37230449467394128</c:v>
                </c:pt>
                <c:pt idx="14">
                  <c:v>0.39448411721250926</c:v>
                </c:pt>
                <c:pt idx="15">
                  <c:v>0.31021818967379566</c:v>
                </c:pt>
                <c:pt idx="16">
                  <c:v>0.34412416851441241</c:v>
                </c:pt>
                <c:pt idx="17">
                  <c:v>0.39190317195325541</c:v>
                </c:pt>
                <c:pt idx="18">
                  <c:v>0.3704866562009419</c:v>
                </c:pt>
                <c:pt idx="19">
                  <c:v>0.34268087492989346</c:v>
                </c:pt>
                <c:pt idx="20">
                  <c:v>0.48267055819044147</c:v>
                </c:pt>
                <c:pt idx="21">
                  <c:v>0.42993630573248409</c:v>
                </c:pt>
                <c:pt idx="22">
                  <c:v>0.43388581952117866</c:v>
                </c:pt>
                <c:pt idx="23">
                  <c:v>0.48525469168900803</c:v>
                </c:pt>
                <c:pt idx="24">
                  <c:v>0.40687876182287186</c:v>
                </c:pt>
                <c:pt idx="25">
                  <c:v>0.29136412791595862</c:v>
                </c:pt>
                <c:pt idx="26">
                  <c:v>0.28776519381081511</c:v>
                </c:pt>
                <c:pt idx="27">
                  <c:v>0.3589487216111984</c:v>
                </c:pt>
                <c:pt idx="28">
                  <c:v>0.52843772498200148</c:v>
                </c:pt>
                <c:pt idx="29">
                  <c:v>0.60472878998609181</c:v>
                </c:pt>
                <c:pt idx="30">
                  <c:v>0.64551706241079543</c:v>
                </c:pt>
                <c:pt idx="31">
                  <c:v>0.6720664307105908</c:v>
                </c:pt>
                <c:pt idx="32">
                  <c:v>0.75907502016671147</c:v>
                </c:pt>
                <c:pt idx="33">
                  <c:v>0.7940936309199782</c:v>
                </c:pt>
                <c:pt idx="34">
                  <c:v>0.73827095413811283</c:v>
                </c:pt>
                <c:pt idx="35">
                  <c:v>0.86151523469667857</c:v>
                </c:pt>
                <c:pt idx="36">
                  <c:v>0.66288951841359778</c:v>
                </c:pt>
                <c:pt idx="37">
                  <c:v>0.71847507331378302</c:v>
                </c:pt>
                <c:pt idx="38">
                  <c:v>0.7319444444444444</c:v>
                </c:pt>
                <c:pt idx="39">
                  <c:v>0.87616099071207432</c:v>
                </c:pt>
                <c:pt idx="40">
                  <c:v>0.8978102189781022</c:v>
                </c:pt>
                <c:pt idx="41">
                  <c:v>0.9748148148148148</c:v>
                </c:pt>
                <c:pt idx="42">
                  <c:v>0.86596385542168675</c:v>
                </c:pt>
                <c:pt idx="43">
                  <c:v>0.74645669291338579</c:v>
                </c:pt>
                <c:pt idx="44">
                  <c:v>0.92438271604938271</c:v>
                </c:pt>
                <c:pt idx="45">
                  <c:v>0.8012048192771084</c:v>
                </c:pt>
                <c:pt idx="46">
                  <c:v>1.0288753799392096</c:v>
                </c:pt>
                <c:pt idx="47">
                  <c:v>0.88819875776397517</c:v>
                </c:pt>
                <c:pt idx="48">
                  <c:v>0.89836065573770496</c:v>
                </c:pt>
                <c:pt idx="49">
                  <c:v>0.86115444617784709</c:v>
                </c:pt>
                <c:pt idx="50">
                  <c:v>1.0122137404580154</c:v>
                </c:pt>
                <c:pt idx="51">
                  <c:v>0.90210843373493976</c:v>
                </c:pt>
                <c:pt idx="52">
                  <c:v>1.0059970014992503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3-45C4-BC17-24E1D4BDD891}"/>
            </c:ext>
          </c:extLst>
        </c:ser>
        <c:ser>
          <c:idx val="2"/>
          <c:order val="2"/>
          <c:tx>
            <c:strRef>
              <c:f>'家計主要指標3 (4)'!$C$56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(4)'!$D$53:$BD$53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(4)'!$D$56:$BD$56</c:f>
              <c:numCache>
                <c:formatCode>0.0%</c:formatCode>
                <c:ptCount val="53"/>
                <c:pt idx="36">
                  <c:v>0.57043235704323569</c:v>
                </c:pt>
                <c:pt idx="37">
                  <c:v>0.73082287308228733</c:v>
                </c:pt>
                <c:pt idx="38">
                  <c:v>0.9861687413554634</c:v>
                </c:pt>
                <c:pt idx="39">
                  <c:v>0.92274678111587982</c:v>
                </c:pt>
                <c:pt idx="40">
                  <c:v>0.63102409638554213</c:v>
                </c:pt>
                <c:pt idx="41">
                  <c:v>0.84277620396600561</c:v>
                </c:pt>
                <c:pt idx="42">
                  <c:v>0.95273264401772528</c:v>
                </c:pt>
                <c:pt idx="43">
                  <c:v>0.93267651888341541</c:v>
                </c:pt>
                <c:pt idx="44">
                  <c:v>0.93969849246231152</c:v>
                </c:pt>
                <c:pt idx="45">
                  <c:v>0.82311977715877438</c:v>
                </c:pt>
                <c:pt idx="46">
                  <c:v>0.82096069868995636</c:v>
                </c:pt>
                <c:pt idx="47">
                  <c:v>0.83469721767594107</c:v>
                </c:pt>
                <c:pt idx="48">
                  <c:v>1.1095890410958904</c:v>
                </c:pt>
                <c:pt idx="49">
                  <c:v>1.0657894736842106</c:v>
                </c:pt>
                <c:pt idx="50">
                  <c:v>1.0771388499298737</c:v>
                </c:pt>
                <c:pt idx="51">
                  <c:v>1.08</c:v>
                </c:pt>
                <c:pt idx="52">
                  <c:v>1.5201612903225807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3-45C4-BC17-24E1D4BD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499784"/>
        <c:axId val="474498144"/>
      </c:lineChart>
      <c:catAx>
        <c:axId val="47449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498144"/>
        <c:crosses val="autoZero"/>
        <c:auto val="1"/>
        <c:lblAlgn val="ctr"/>
        <c:lblOffset val="100"/>
        <c:noMultiLvlLbl val="0"/>
      </c:catAx>
      <c:valAx>
        <c:axId val="47449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49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貯蓄動向調査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1965-2000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(4)'!$C$11</c:f>
              <c:strCache>
                <c:ptCount val="1"/>
                <c:pt idx="0">
                  <c:v>銀行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(4)'!$D$11:$AM$11</c:f>
              <c:numCache>
                <c:formatCode>#,##0;"△ "#,##0</c:formatCode>
                <c:ptCount val="36"/>
                <c:pt idx="0">
                  <c:v>5157</c:v>
                </c:pt>
                <c:pt idx="1">
                  <c:v>4142</c:v>
                </c:pt>
                <c:pt idx="2">
                  <c:v>6399</c:v>
                </c:pt>
                <c:pt idx="3">
                  <c:v>20100</c:v>
                </c:pt>
                <c:pt idx="4">
                  <c:v>44700</c:v>
                </c:pt>
                <c:pt idx="5">
                  <c:v>46600</c:v>
                </c:pt>
                <c:pt idx="6">
                  <c:v>64200</c:v>
                </c:pt>
                <c:pt idx="7">
                  <c:v>137700</c:v>
                </c:pt>
                <c:pt idx="8">
                  <c:v>197100</c:v>
                </c:pt>
                <c:pt idx="9">
                  <c:v>252600</c:v>
                </c:pt>
                <c:pt idx="10">
                  <c:v>246000</c:v>
                </c:pt>
                <c:pt idx="11">
                  <c:v>297000</c:v>
                </c:pt>
                <c:pt idx="12">
                  <c:v>220000</c:v>
                </c:pt>
                <c:pt idx="13">
                  <c:v>323000</c:v>
                </c:pt>
                <c:pt idx="14">
                  <c:v>404000</c:v>
                </c:pt>
                <c:pt idx="15">
                  <c:v>410000</c:v>
                </c:pt>
                <c:pt idx="16">
                  <c:v>426000</c:v>
                </c:pt>
                <c:pt idx="17">
                  <c:v>388000</c:v>
                </c:pt>
                <c:pt idx="18">
                  <c:v>479000</c:v>
                </c:pt>
                <c:pt idx="19">
                  <c:v>522000</c:v>
                </c:pt>
                <c:pt idx="20">
                  <c:v>542000</c:v>
                </c:pt>
                <c:pt idx="21">
                  <c:v>670000</c:v>
                </c:pt>
                <c:pt idx="22">
                  <c:v>579000</c:v>
                </c:pt>
                <c:pt idx="23">
                  <c:v>562000</c:v>
                </c:pt>
                <c:pt idx="24">
                  <c:v>901000</c:v>
                </c:pt>
                <c:pt idx="25">
                  <c:v>929000</c:v>
                </c:pt>
                <c:pt idx="26">
                  <c:v>699000</c:v>
                </c:pt>
                <c:pt idx="27">
                  <c:v>783000</c:v>
                </c:pt>
                <c:pt idx="28">
                  <c:v>887000</c:v>
                </c:pt>
                <c:pt idx="29">
                  <c:v>990000</c:v>
                </c:pt>
                <c:pt idx="30">
                  <c:v>1025000</c:v>
                </c:pt>
                <c:pt idx="31">
                  <c:v>1216000</c:v>
                </c:pt>
                <c:pt idx="32">
                  <c:v>1285000</c:v>
                </c:pt>
                <c:pt idx="33">
                  <c:v>1804000</c:v>
                </c:pt>
                <c:pt idx="34">
                  <c:v>2120000</c:v>
                </c:pt>
                <c:pt idx="35">
                  <c:v>2131000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6-45EE-A513-6D55DA611EEB}"/>
            </c:ext>
          </c:extLst>
        </c:ser>
        <c:ser>
          <c:idx val="1"/>
          <c:order val="1"/>
          <c:tx>
            <c:strRef>
              <c:f>'家計主要指標3 (4)'!$C$12</c:f>
              <c:strCache>
                <c:ptCount val="1"/>
                <c:pt idx="0">
                  <c:v>信用金庫等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(4)'!$D$12:$AM$12</c:f>
              <c:numCache>
                <c:formatCode>#,##0;"△ "#,##0</c:formatCode>
                <c:ptCount val="36"/>
                <c:pt idx="0">
                  <c:v>1831</c:v>
                </c:pt>
                <c:pt idx="1">
                  <c:v>5140</c:v>
                </c:pt>
                <c:pt idx="2">
                  <c:v>8190</c:v>
                </c:pt>
                <c:pt idx="12">
                  <c:v>211000</c:v>
                </c:pt>
                <c:pt idx="13">
                  <c:v>290000</c:v>
                </c:pt>
                <c:pt idx="14">
                  <c:v>334000</c:v>
                </c:pt>
                <c:pt idx="15">
                  <c:v>306000</c:v>
                </c:pt>
                <c:pt idx="16">
                  <c:v>375000</c:v>
                </c:pt>
                <c:pt idx="17">
                  <c:v>334000</c:v>
                </c:pt>
                <c:pt idx="18">
                  <c:v>335000</c:v>
                </c:pt>
                <c:pt idx="19">
                  <c:v>367000</c:v>
                </c:pt>
                <c:pt idx="20">
                  <c:v>404000</c:v>
                </c:pt>
                <c:pt idx="21">
                  <c:v>352000</c:v>
                </c:pt>
                <c:pt idx="22">
                  <c:v>354000</c:v>
                </c:pt>
                <c:pt idx="23">
                  <c:v>419000</c:v>
                </c:pt>
                <c:pt idx="24">
                  <c:v>293000</c:v>
                </c:pt>
                <c:pt idx="25">
                  <c:v>332000</c:v>
                </c:pt>
                <c:pt idx="26">
                  <c:v>316000</c:v>
                </c:pt>
                <c:pt idx="27">
                  <c:v>292000</c:v>
                </c:pt>
                <c:pt idx="28">
                  <c:v>304000</c:v>
                </c:pt>
                <c:pt idx="29">
                  <c:v>377000</c:v>
                </c:pt>
                <c:pt idx="30">
                  <c:v>451000</c:v>
                </c:pt>
                <c:pt idx="31">
                  <c:v>481000</c:v>
                </c:pt>
                <c:pt idx="32">
                  <c:v>552000</c:v>
                </c:pt>
                <c:pt idx="33">
                  <c:v>653000</c:v>
                </c:pt>
                <c:pt idx="34">
                  <c:v>869000</c:v>
                </c:pt>
                <c:pt idx="35">
                  <c:v>762000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6-45EE-A513-6D55DA611EEB}"/>
            </c:ext>
          </c:extLst>
        </c:ser>
        <c:ser>
          <c:idx val="2"/>
          <c:order val="2"/>
          <c:tx>
            <c:strRef>
              <c:f>'家計主要指標3 (4)'!$C$13</c:f>
              <c:strCache>
                <c:ptCount val="1"/>
                <c:pt idx="0">
                  <c:v>郵便局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(4)'!$D$13:$AM$13</c:f>
              <c:numCache>
                <c:formatCode>#,##0;"△ "#,##0</c:formatCode>
                <c:ptCount val="36"/>
                <c:pt idx="8">
                  <c:v>1200</c:v>
                </c:pt>
                <c:pt idx="9">
                  <c:v>700</c:v>
                </c:pt>
                <c:pt idx="10">
                  <c:v>1000</c:v>
                </c:pt>
                <c:pt idx="11">
                  <c:v>1000</c:v>
                </c:pt>
                <c:pt idx="12">
                  <c:v>2000</c:v>
                </c:pt>
                <c:pt idx="13">
                  <c:v>1000</c:v>
                </c:pt>
                <c:pt idx="14">
                  <c:v>1000</c:v>
                </c:pt>
                <c:pt idx="15">
                  <c:v>3000</c:v>
                </c:pt>
                <c:pt idx="16">
                  <c:v>3000</c:v>
                </c:pt>
                <c:pt idx="17">
                  <c:v>2000</c:v>
                </c:pt>
                <c:pt idx="18">
                  <c:v>6000</c:v>
                </c:pt>
                <c:pt idx="19">
                  <c:v>4000</c:v>
                </c:pt>
                <c:pt idx="20">
                  <c:v>3000</c:v>
                </c:pt>
                <c:pt idx="21">
                  <c:v>4000</c:v>
                </c:pt>
                <c:pt idx="22">
                  <c:v>5000</c:v>
                </c:pt>
                <c:pt idx="23">
                  <c:v>3000</c:v>
                </c:pt>
                <c:pt idx="24">
                  <c:v>3000</c:v>
                </c:pt>
                <c:pt idx="25">
                  <c:v>4000</c:v>
                </c:pt>
                <c:pt idx="26">
                  <c:v>6000</c:v>
                </c:pt>
                <c:pt idx="27">
                  <c:v>3000</c:v>
                </c:pt>
                <c:pt idx="28">
                  <c:v>8000</c:v>
                </c:pt>
                <c:pt idx="29">
                  <c:v>8000</c:v>
                </c:pt>
                <c:pt idx="30">
                  <c:v>7000</c:v>
                </c:pt>
                <c:pt idx="31">
                  <c:v>9000</c:v>
                </c:pt>
                <c:pt idx="32">
                  <c:v>6000</c:v>
                </c:pt>
                <c:pt idx="33">
                  <c:v>7000</c:v>
                </c:pt>
                <c:pt idx="34">
                  <c:v>11000</c:v>
                </c:pt>
                <c:pt idx="35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6-45EE-A513-6D55DA611EEB}"/>
            </c:ext>
          </c:extLst>
        </c:ser>
        <c:ser>
          <c:idx val="3"/>
          <c:order val="3"/>
          <c:tx>
            <c:strRef>
              <c:f>'家計主要指標3 (4)'!$C$14</c:f>
              <c:strCache>
                <c:ptCount val="1"/>
                <c:pt idx="0">
                  <c:v>政府金融機関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(4)'!$D$14:$AM$14</c:f>
              <c:numCache>
                <c:formatCode>#,##0;"△ "#,##0</c:formatCode>
                <c:ptCount val="36"/>
                <c:pt idx="0">
                  <c:v>769</c:v>
                </c:pt>
                <c:pt idx="1">
                  <c:v>328</c:v>
                </c:pt>
                <c:pt idx="2">
                  <c:v>1305</c:v>
                </c:pt>
                <c:pt idx="3">
                  <c:v>2700</c:v>
                </c:pt>
                <c:pt idx="4">
                  <c:v>700</c:v>
                </c:pt>
                <c:pt idx="5">
                  <c:v>3300</c:v>
                </c:pt>
                <c:pt idx="6">
                  <c:v>3900</c:v>
                </c:pt>
                <c:pt idx="7">
                  <c:v>7200</c:v>
                </c:pt>
                <c:pt idx="8">
                  <c:v>13200</c:v>
                </c:pt>
                <c:pt idx="9">
                  <c:v>16600</c:v>
                </c:pt>
                <c:pt idx="10">
                  <c:v>14000</c:v>
                </c:pt>
                <c:pt idx="11">
                  <c:v>9000</c:v>
                </c:pt>
                <c:pt idx="12">
                  <c:v>15000</c:v>
                </c:pt>
                <c:pt idx="13">
                  <c:v>24000</c:v>
                </c:pt>
                <c:pt idx="14">
                  <c:v>42000</c:v>
                </c:pt>
                <c:pt idx="15">
                  <c:v>38000</c:v>
                </c:pt>
                <c:pt idx="16">
                  <c:v>37000</c:v>
                </c:pt>
                <c:pt idx="17">
                  <c:v>97000</c:v>
                </c:pt>
                <c:pt idx="18">
                  <c:v>106000</c:v>
                </c:pt>
                <c:pt idx="19">
                  <c:v>98000</c:v>
                </c:pt>
                <c:pt idx="20">
                  <c:v>136000</c:v>
                </c:pt>
                <c:pt idx="21">
                  <c:v>137000</c:v>
                </c:pt>
                <c:pt idx="22">
                  <c:v>170000</c:v>
                </c:pt>
                <c:pt idx="23">
                  <c:v>127000</c:v>
                </c:pt>
                <c:pt idx="24">
                  <c:v>122000</c:v>
                </c:pt>
                <c:pt idx="25">
                  <c:v>201000</c:v>
                </c:pt>
                <c:pt idx="26">
                  <c:v>175000</c:v>
                </c:pt>
                <c:pt idx="27">
                  <c:v>143000</c:v>
                </c:pt>
                <c:pt idx="28">
                  <c:v>190000</c:v>
                </c:pt>
                <c:pt idx="29">
                  <c:v>192000</c:v>
                </c:pt>
                <c:pt idx="30">
                  <c:v>180000</c:v>
                </c:pt>
                <c:pt idx="31">
                  <c:v>293000</c:v>
                </c:pt>
                <c:pt idx="32">
                  <c:v>206000</c:v>
                </c:pt>
                <c:pt idx="33">
                  <c:v>226000</c:v>
                </c:pt>
                <c:pt idx="34">
                  <c:v>157000</c:v>
                </c:pt>
                <c:pt idx="35">
                  <c:v>73000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B6-45EE-A513-6D55DA611EEB}"/>
            </c:ext>
          </c:extLst>
        </c:ser>
        <c:ser>
          <c:idx val="4"/>
          <c:order val="4"/>
          <c:tx>
            <c:strRef>
              <c:f>'家計主要指標3 (4)'!$C$15</c:f>
              <c:strCache>
                <c:ptCount val="1"/>
                <c:pt idx="0">
                  <c:v>住宅金融公庫等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(4)'!$D$15:$AM$15</c:f>
              <c:numCache>
                <c:formatCode>#,##0;"△ "#,##0</c:formatCode>
                <c:ptCount val="36"/>
                <c:pt idx="0">
                  <c:v>10487</c:v>
                </c:pt>
                <c:pt idx="1">
                  <c:v>12088</c:v>
                </c:pt>
                <c:pt idx="2">
                  <c:v>15589</c:v>
                </c:pt>
                <c:pt idx="3">
                  <c:v>20100</c:v>
                </c:pt>
                <c:pt idx="4">
                  <c:v>16800</c:v>
                </c:pt>
                <c:pt idx="5">
                  <c:v>24800</c:v>
                </c:pt>
                <c:pt idx="6">
                  <c:v>26500</c:v>
                </c:pt>
                <c:pt idx="7">
                  <c:v>33700</c:v>
                </c:pt>
                <c:pt idx="8">
                  <c:v>49500</c:v>
                </c:pt>
                <c:pt idx="9">
                  <c:v>65800</c:v>
                </c:pt>
                <c:pt idx="10">
                  <c:v>125000</c:v>
                </c:pt>
                <c:pt idx="11">
                  <c:v>105000</c:v>
                </c:pt>
                <c:pt idx="12">
                  <c:v>151000</c:v>
                </c:pt>
                <c:pt idx="13">
                  <c:v>211000</c:v>
                </c:pt>
                <c:pt idx="14">
                  <c:v>282000</c:v>
                </c:pt>
                <c:pt idx="15">
                  <c:v>304000</c:v>
                </c:pt>
                <c:pt idx="16">
                  <c:v>310000</c:v>
                </c:pt>
                <c:pt idx="17">
                  <c:v>413000</c:v>
                </c:pt>
                <c:pt idx="18">
                  <c:v>547000</c:v>
                </c:pt>
                <c:pt idx="19">
                  <c:v>665000</c:v>
                </c:pt>
                <c:pt idx="20">
                  <c:v>698000</c:v>
                </c:pt>
                <c:pt idx="21">
                  <c:v>784000</c:v>
                </c:pt>
                <c:pt idx="22">
                  <c:v>949000</c:v>
                </c:pt>
                <c:pt idx="23">
                  <c:v>888000</c:v>
                </c:pt>
                <c:pt idx="24">
                  <c:v>1112000</c:v>
                </c:pt>
                <c:pt idx="25">
                  <c:v>1216000</c:v>
                </c:pt>
                <c:pt idx="26">
                  <c:v>1185000</c:v>
                </c:pt>
                <c:pt idx="27">
                  <c:v>1119000</c:v>
                </c:pt>
                <c:pt idx="28">
                  <c:v>1441000</c:v>
                </c:pt>
                <c:pt idx="29">
                  <c:v>1733000</c:v>
                </c:pt>
                <c:pt idx="30">
                  <c:v>1999000</c:v>
                </c:pt>
                <c:pt idx="31">
                  <c:v>1895000</c:v>
                </c:pt>
                <c:pt idx="32">
                  <c:v>1968000</c:v>
                </c:pt>
                <c:pt idx="33">
                  <c:v>2071000</c:v>
                </c:pt>
                <c:pt idx="34">
                  <c:v>2278000</c:v>
                </c:pt>
                <c:pt idx="35">
                  <c:v>2049000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B6-45EE-A513-6D55DA611EEB}"/>
            </c:ext>
          </c:extLst>
        </c:ser>
        <c:ser>
          <c:idx val="5"/>
          <c:order val="5"/>
          <c:tx>
            <c:strRef>
              <c:f>'家計主要指標3 (4)'!$C$16</c:f>
              <c:strCache>
                <c:ptCount val="1"/>
                <c:pt idx="0">
                  <c:v>簡易保険・生命保険会社等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(4)'!$D$16:$AM$16</c:f>
              <c:numCache>
                <c:formatCode>#,##0;"△ "#,##0</c:formatCode>
                <c:ptCount val="36"/>
                <c:pt idx="0">
                  <c:v>3897</c:v>
                </c:pt>
                <c:pt idx="1">
                  <c:v>3245</c:v>
                </c:pt>
                <c:pt idx="2">
                  <c:v>3344</c:v>
                </c:pt>
                <c:pt idx="3">
                  <c:v>800</c:v>
                </c:pt>
                <c:pt idx="4">
                  <c:v>5200</c:v>
                </c:pt>
                <c:pt idx="5">
                  <c:v>4100</c:v>
                </c:pt>
                <c:pt idx="6">
                  <c:v>3100</c:v>
                </c:pt>
                <c:pt idx="7">
                  <c:v>5100</c:v>
                </c:pt>
                <c:pt idx="8">
                  <c:v>8000</c:v>
                </c:pt>
                <c:pt idx="9">
                  <c:v>4300</c:v>
                </c:pt>
                <c:pt idx="10">
                  <c:v>7000</c:v>
                </c:pt>
                <c:pt idx="11">
                  <c:v>13000</c:v>
                </c:pt>
                <c:pt idx="12">
                  <c:v>18000</c:v>
                </c:pt>
                <c:pt idx="13">
                  <c:v>5000</c:v>
                </c:pt>
                <c:pt idx="14">
                  <c:v>10000</c:v>
                </c:pt>
                <c:pt idx="15">
                  <c:v>6000</c:v>
                </c:pt>
                <c:pt idx="16">
                  <c:v>8000</c:v>
                </c:pt>
                <c:pt idx="17">
                  <c:v>13000</c:v>
                </c:pt>
                <c:pt idx="18">
                  <c:v>37000</c:v>
                </c:pt>
                <c:pt idx="19">
                  <c:v>29000</c:v>
                </c:pt>
                <c:pt idx="20">
                  <c:v>44000</c:v>
                </c:pt>
                <c:pt idx="21">
                  <c:v>50000</c:v>
                </c:pt>
                <c:pt idx="22">
                  <c:v>76000</c:v>
                </c:pt>
                <c:pt idx="23">
                  <c:v>81000</c:v>
                </c:pt>
                <c:pt idx="24">
                  <c:v>79000</c:v>
                </c:pt>
                <c:pt idx="25">
                  <c:v>77000</c:v>
                </c:pt>
                <c:pt idx="26">
                  <c:v>74000</c:v>
                </c:pt>
                <c:pt idx="27">
                  <c:v>86000</c:v>
                </c:pt>
                <c:pt idx="28">
                  <c:v>53000</c:v>
                </c:pt>
                <c:pt idx="29">
                  <c:v>112000</c:v>
                </c:pt>
                <c:pt idx="30">
                  <c:v>109000</c:v>
                </c:pt>
                <c:pt idx="31">
                  <c:v>97000</c:v>
                </c:pt>
                <c:pt idx="32">
                  <c:v>88000</c:v>
                </c:pt>
                <c:pt idx="33">
                  <c:v>60000</c:v>
                </c:pt>
                <c:pt idx="34">
                  <c:v>44000</c:v>
                </c:pt>
                <c:pt idx="35">
                  <c:v>42000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B6-45EE-A513-6D55DA611EEB}"/>
            </c:ext>
          </c:extLst>
        </c:ser>
        <c:ser>
          <c:idx val="6"/>
          <c:order val="6"/>
          <c:tx>
            <c:strRef>
              <c:f>'家計主要指標3 (4)'!$C$18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(4)'!$D$18:$AM$18</c:f>
              <c:numCache>
                <c:formatCode>#,##0;"△ "#,##0</c:formatCode>
                <c:ptCount val="36"/>
                <c:pt idx="0">
                  <c:v>36817</c:v>
                </c:pt>
                <c:pt idx="1">
                  <c:v>41635</c:v>
                </c:pt>
                <c:pt idx="2">
                  <c:v>58753</c:v>
                </c:pt>
                <c:pt idx="3">
                  <c:v>67500</c:v>
                </c:pt>
                <c:pt idx="4">
                  <c:v>84900</c:v>
                </c:pt>
                <c:pt idx="5">
                  <c:v>111800</c:v>
                </c:pt>
                <c:pt idx="6">
                  <c:v>141900</c:v>
                </c:pt>
                <c:pt idx="7">
                  <c:v>180000</c:v>
                </c:pt>
                <c:pt idx="8">
                  <c:v>215600</c:v>
                </c:pt>
                <c:pt idx="9">
                  <c:v>274300</c:v>
                </c:pt>
                <c:pt idx="10">
                  <c:v>326000</c:v>
                </c:pt>
                <c:pt idx="11">
                  <c:v>365000</c:v>
                </c:pt>
                <c:pt idx="12">
                  <c:v>349000</c:v>
                </c:pt>
                <c:pt idx="13">
                  <c:v>407000</c:v>
                </c:pt>
                <c:pt idx="14">
                  <c:v>417000</c:v>
                </c:pt>
                <c:pt idx="15">
                  <c:v>446000</c:v>
                </c:pt>
                <c:pt idx="16">
                  <c:v>516000</c:v>
                </c:pt>
                <c:pt idx="17">
                  <c:v>496000</c:v>
                </c:pt>
                <c:pt idx="18">
                  <c:v>569000</c:v>
                </c:pt>
                <c:pt idx="19">
                  <c:v>677000</c:v>
                </c:pt>
                <c:pt idx="20">
                  <c:v>674000</c:v>
                </c:pt>
                <c:pt idx="21">
                  <c:v>650000</c:v>
                </c:pt>
                <c:pt idx="22">
                  <c:v>693000</c:v>
                </c:pt>
                <c:pt idx="23">
                  <c:v>687000</c:v>
                </c:pt>
                <c:pt idx="24">
                  <c:v>743000</c:v>
                </c:pt>
                <c:pt idx="25">
                  <c:v>642000</c:v>
                </c:pt>
                <c:pt idx="26">
                  <c:v>662000</c:v>
                </c:pt>
                <c:pt idx="27">
                  <c:v>680000</c:v>
                </c:pt>
                <c:pt idx="28">
                  <c:v>703000</c:v>
                </c:pt>
                <c:pt idx="29">
                  <c:v>640000</c:v>
                </c:pt>
                <c:pt idx="30">
                  <c:v>744000</c:v>
                </c:pt>
                <c:pt idx="31">
                  <c:v>846000</c:v>
                </c:pt>
                <c:pt idx="32">
                  <c:v>872000</c:v>
                </c:pt>
                <c:pt idx="33">
                  <c:v>921000</c:v>
                </c:pt>
                <c:pt idx="34">
                  <c:v>850000</c:v>
                </c:pt>
                <c:pt idx="35">
                  <c:v>730000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B6-45EE-A513-6D55DA61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2208520"/>
        <c:axId val="552206880"/>
      </c:barChart>
      <c:catAx>
        <c:axId val="55220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206880"/>
        <c:crosses val="autoZero"/>
        <c:auto val="1"/>
        <c:lblAlgn val="ctr"/>
        <c:lblOffset val="100"/>
        <c:noMultiLvlLbl val="0"/>
      </c:catAx>
      <c:valAx>
        <c:axId val="5522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20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(4)'!$AP$10</c:f>
              <c:strCache>
                <c:ptCount val="1"/>
                <c:pt idx="0">
                  <c:v>住宅・土地のための負債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(4)'!$AQ$3:$BG$3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(4)'!$AQ$10:$BG$10</c:f>
              <c:numCache>
                <c:formatCode>#,##0;"△ "#,##0</c:formatCode>
                <c:ptCount val="17"/>
                <c:pt idx="0">
                  <c:v>5620000</c:v>
                </c:pt>
                <c:pt idx="1">
                  <c:v>5540000</c:v>
                </c:pt>
                <c:pt idx="2">
                  <c:v>6050000</c:v>
                </c:pt>
                <c:pt idx="3">
                  <c:v>5610000</c:v>
                </c:pt>
                <c:pt idx="4">
                  <c:v>5770000</c:v>
                </c:pt>
                <c:pt idx="5">
                  <c:v>6140000</c:v>
                </c:pt>
                <c:pt idx="6">
                  <c:v>6030000</c:v>
                </c:pt>
                <c:pt idx="7">
                  <c:v>5960000</c:v>
                </c:pt>
                <c:pt idx="8">
                  <c:v>6290000</c:v>
                </c:pt>
                <c:pt idx="9">
                  <c:v>6010000</c:v>
                </c:pt>
                <c:pt idx="10">
                  <c:v>6480000</c:v>
                </c:pt>
                <c:pt idx="11">
                  <c:v>6870000</c:v>
                </c:pt>
                <c:pt idx="12">
                  <c:v>7100000</c:v>
                </c:pt>
                <c:pt idx="13">
                  <c:v>6980000</c:v>
                </c:pt>
                <c:pt idx="14">
                  <c:v>7160000</c:v>
                </c:pt>
                <c:pt idx="15">
                  <c:v>7390000</c:v>
                </c:pt>
                <c:pt idx="16">
                  <c:v>7610000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7CB-9058-B233F3D8D738}"/>
            </c:ext>
          </c:extLst>
        </c:ser>
        <c:ser>
          <c:idx val="1"/>
          <c:order val="1"/>
          <c:tx>
            <c:strRef>
              <c:f>'家計主要指標3 (4)'!$AP$11</c:f>
              <c:strCache>
                <c:ptCount val="1"/>
                <c:pt idx="0">
                  <c:v>住宅・土地以外の負債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(4)'!$AQ$3:$BG$3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(4)'!$AQ$11:$BG$11</c:f>
              <c:numCache>
                <c:formatCode>#,##0;"△ "#,##0</c:formatCode>
                <c:ptCount val="17"/>
                <c:pt idx="0">
                  <c:v>310000</c:v>
                </c:pt>
                <c:pt idx="1">
                  <c:v>320000</c:v>
                </c:pt>
                <c:pt idx="2">
                  <c:v>340000</c:v>
                </c:pt>
                <c:pt idx="3">
                  <c:v>380000</c:v>
                </c:pt>
                <c:pt idx="4">
                  <c:v>330000</c:v>
                </c:pt>
                <c:pt idx="5">
                  <c:v>350000</c:v>
                </c:pt>
                <c:pt idx="6">
                  <c:v>290000</c:v>
                </c:pt>
                <c:pt idx="7">
                  <c:v>270000</c:v>
                </c:pt>
                <c:pt idx="8">
                  <c:v>300000</c:v>
                </c:pt>
                <c:pt idx="9">
                  <c:v>290000</c:v>
                </c:pt>
                <c:pt idx="10">
                  <c:v>290000</c:v>
                </c:pt>
                <c:pt idx="11">
                  <c:v>350000</c:v>
                </c:pt>
                <c:pt idx="12">
                  <c:v>270000</c:v>
                </c:pt>
                <c:pt idx="13">
                  <c:v>360000</c:v>
                </c:pt>
                <c:pt idx="14">
                  <c:v>450000</c:v>
                </c:pt>
                <c:pt idx="15">
                  <c:v>330000</c:v>
                </c:pt>
                <c:pt idx="16">
                  <c:v>370000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7CB-9058-B233F3D8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2201632"/>
        <c:axId val="552202944"/>
      </c:barChart>
      <c:catAx>
        <c:axId val="55220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202944"/>
        <c:crosses val="autoZero"/>
        <c:auto val="1"/>
        <c:lblAlgn val="ctr"/>
        <c:lblOffset val="100"/>
        <c:noMultiLvlLbl val="0"/>
      </c:catAx>
      <c:valAx>
        <c:axId val="55220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20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貯蓄動向調査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1965-2000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(4)'!$BK$11</c:f>
              <c:strCache>
                <c:ptCount val="1"/>
                <c:pt idx="0">
                  <c:v>銀行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(4)'!$BL$11:$CU$11</c:f>
              <c:numCache>
                <c:formatCode>#,##0;"△ "#,##0</c:formatCode>
                <c:ptCount val="36"/>
                <c:pt idx="0">
                  <c:v>11365</c:v>
                </c:pt>
                <c:pt idx="1">
                  <c:v>590</c:v>
                </c:pt>
                <c:pt idx="2">
                  <c:v>2500</c:v>
                </c:pt>
                <c:pt idx="3">
                  <c:v>17200</c:v>
                </c:pt>
                <c:pt idx="4">
                  <c:v>33400</c:v>
                </c:pt>
                <c:pt idx="5">
                  <c:v>60800</c:v>
                </c:pt>
                <c:pt idx="6">
                  <c:v>54000</c:v>
                </c:pt>
                <c:pt idx="7">
                  <c:v>100900</c:v>
                </c:pt>
                <c:pt idx="8">
                  <c:v>168100</c:v>
                </c:pt>
                <c:pt idx="9">
                  <c:v>179900</c:v>
                </c:pt>
                <c:pt idx="10">
                  <c:v>267000</c:v>
                </c:pt>
                <c:pt idx="11">
                  <c:v>324000</c:v>
                </c:pt>
                <c:pt idx="12">
                  <c:v>189000</c:v>
                </c:pt>
                <c:pt idx="13">
                  <c:v>427000</c:v>
                </c:pt>
                <c:pt idx="14">
                  <c:v>267000</c:v>
                </c:pt>
                <c:pt idx="15">
                  <c:v>348000</c:v>
                </c:pt>
                <c:pt idx="16">
                  <c:v>314000</c:v>
                </c:pt>
                <c:pt idx="17">
                  <c:v>577000</c:v>
                </c:pt>
                <c:pt idx="18">
                  <c:v>381000</c:v>
                </c:pt>
                <c:pt idx="19">
                  <c:v>472000</c:v>
                </c:pt>
                <c:pt idx="20">
                  <c:v>706000</c:v>
                </c:pt>
                <c:pt idx="21">
                  <c:v>455000</c:v>
                </c:pt>
                <c:pt idx="22">
                  <c:v>467000</c:v>
                </c:pt>
                <c:pt idx="23">
                  <c:v>497000</c:v>
                </c:pt>
                <c:pt idx="24">
                  <c:v>896000</c:v>
                </c:pt>
                <c:pt idx="25">
                  <c:v>654000</c:v>
                </c:pt>
                <c:pt idx="26">
                  <c:v>221000</c:v>
                </c:pt>
                <c:pt idx="27">
                  <c:v>336000</c:v>
                </c:pt>
                <c:pt idx="28">
                  <c:v>588000</c:v>
                </c:pt>
                <c:pt idx="29">
                  <c:v>967000</c:v>
                </c:pt>
                <c:pt idx="30">
                  <c:v>617000</c:v>
                </c:pt>
                <c:pt idx="31">
                  <c:v>839000</c:v>
                </c:pt>
                <c:pt idx="32">
                  <c:v>963000</c:v>
                </c:pt>
                <c:pt idx="33">
                  <c:v>1075000</c:v>
                </c:pt>
                <c:pt idx="34">
                  <c:v>1028000</c:v>
                </c:pt>
                <c:pt idx="35">
                  <c:v>1893000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C-4B3E-9299-74B8D165AC13}"/>
            </c:ext>
          </c:extLst>
        </c:ser>
        <c:ser>
          <c:idx val="1"/>
          <c:order val="1"/>
          <c:tx>
            <c:strRef>
              <c:f>'家計主要指標3 (4)'!$BK$12</c:f>
              <c:strCache>
                <c:ptCount val="1"/>
                <c:pt idx="0">
                  <c:v>信用金庫等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(4)'!$BL$12:$CU$12</c:f>
              <c:numCache>
                <c:formatCode>#,##0;"△ "#,##0</c:formatCode>
                <c:ptCount val="36"/>
                <c:pt idx="0">
                  <c:v>1911</c:v>
                </c:pt>
                <c:pt idx="1">
                  <c:v>17549</c:v>
                </c:pt>
                <c:pt idx="2">
                  <c:v>3985</c:v>
                </c:pt>
                <c:pt idx="12">
                  <c:v>147000</c:v>
                </c:pt>
                <c:pt idx="13">
                  <c:v>393000</c:v>
                </c:pt>
                <c:pt idx="14">
                  <c:v>436000</c:v>
                </c:pt>
                <c:pt idx="15">
                  <c:v>292000</c:v>
                </c:pt>
                <c:pt idx="16">
                  <c:v>393000</c:v>
                </c:pt>
                <c:pt idx="17">
                  <c:v>382000</c:v>
                </c:pt>
                <c:pt idx="18">
                  <c:v>402000</c:v>
                </c:pt>
                <c:pt idx="19">
                  <c:v>407000</c:v>
                </c:pt>
                <c:pt idx="20">
                  <c:v>375000</c:v>
                </c:pt>
                <c:pt idx="21">
                  <c:v>431000</c:v>
                </c:pt>
                <c:pt idx="22">
                  <c:v>470000</c:v>
                </c:pt>
                <c:pt idx="23">
                  <c:v>528000</c:v>
                </c:pt>
                <c:pt idx="24">
                  <c:v>171000</c:v>
                </c:pt>
                <c:pt idx="25">
                  <c:v>273000</c:v>
                </c:pt>
                <c:pt idx="26">
                  <c:v>334000</c:v>
                </c:pt>
                <c:pt idx="27">
                  <c:v>345000</c:v>
                </c:pt>
                <c:pt idx="28">
                  <c:v>336000</c:v>
                </c:pt>
                <c:pt idx="29">
                  <c:v>354000</c:v>
                </c:pt>
                <c:pt idx="30">
                  <c:v>369000</c:v>
                </c:pt>
                <c:pt idx="31">
                  <c:v>346000</c:v>
                </c:pt>
                <c:pt idx="32">
                  <c:v>646000</c:v>
                </c:pt>
                <c:pt idx="33">
                  <c:v>958000</c:v>
                </c:pt>
                <c:pt idx="34">
                  <c:v>832000</c:v>
                </c:pt>
                <c:pt idx="35">
                  <c:v>517000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C-4B3E-9299-74B8D165AC13}"/>
            </c:ext>
          </c:extLst>
        </c:ser>
        <c:ser>
          <c:idx val="2"/>
          <c:order val="2"/>
          <c:tx>
            <c:strRef>
              <c:f>'家計主要指標3 (4)'!$BK$13</c:f>
              <c:strCache>
                <c:ptCount val="1"/>
                <c:pt idx="0">
                  <c:v>郵便局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(4)'!$BL$13:$CU$13</c:f>
              <c:numCache>
                <c:formatCode>#,##0;"△ "#,##0</c:formatCode>
                <c:ptCount val="36"/>
                <c:pt idx="8">
                  <c:v>5800</c:v>
                </c:pt>
                <c:pt idx="9">
                  <c:v>2500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1000</c:v>
                </c:pt>
                <c:pt idx="14">
                  <c:v>0</c:v>
                </c:pt>
                <c:pt idx="15">
                  <c:v>1000</c:v>
                </c:pt>
                <c:pt idx="16">
                  <c:v>3000</c:v>
                </c:pt>
                <c:pt idx="17">
                  <c:v>0</c:v>
                </c:pt>
                <c:pt idx="18">
                  <c:v>3000</c:v>
                </c:pt>
                <c:pt idx="19">
                  <c:v>1000</c:v>
                </c:pt>
                <c:pt idx="20">
                  <c:v>3000</c:v>
                </c:pt>
                <c:pt idx="21">
                  <c:v>0</c:v>
                </c:pt>
                <c:pt idx="22">
                  <c:v>9000</c:v>
                </c:pt>
                <c:pt idx="23">
                  <c:v>4000</c:v>
                </c:pt>
                <c:pt idx="24">
                  <c:v>5000</c:v>
                </c:pt>
                <c:pt idx="25">
                  <c:v>3000</c:v>
                </c:pt>
                <c:pt idx="26">
                  <c:v>1000</c:v>
                </c:pt>
                <c:pt idx="27">
                  <c:v>2000</c:v>
                </c:pt>
                <c:pt idx="28">
                  <c:v>10000</c:v>
                </c:pt>
                <c:pt idx="29">
                  <c:v>8000</c:v>
                </c:pt>
                <c:pt idx="30">
                  <c:v>6000</c:v>
                </c:pt>
                <c:pt idx="31">
                  <c:v>7000</c:v>
                </c:pt>
                <c:pt idx="32">
                  <c:v>5000</c:v>
                </c:pt>
                <c:pt idx="33">
                  <c:v>3000</c:v>
                </c:pt>
                <c:pt idx="34">
                  <c:v>24000</c:v>
                </c:pt>
                <c:pt idx="35">
                  <c:v>23000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C-4B3E-9299-74B8D165AC13}"/>
            </c:ext>
          </c:extLst>
        </c:ser>
        <c:ser>
          <c:idx val="3"/>
          <c:order val="3"/>
          <c:tx>
            <c:strRef>
              <c:f>'家計主要指標3 (4)'!$BK$14</c:f>
              <c:strCache>
                <c:ptCount val="1"/>
                <c:pt idx="0">
                  <c:v>政府金融機関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(4)'!$BL$14:$CU$14</c:f>
              <c:numCache>
                <c:formatCode>#,##0;"△ "#,##0</c:formatCode>
                <c:ptCount val="36"/>
                <c:pt idx="0">
                  <c:v>4096</c:v>
                </c:pt>
                <c:pt idx="1">
                  <c:v>0</c:v>
                </c:pt>
                <c:pt idx="2">
                  <c:v>15066</c:v>
                </c:pt>
                <c:pt idx="3">
                  <c:v>0</c:v>
                </c:pt>
                <c:pt idx="4">
                  <c:v>0</c:v>
                </c:pt>
                <c:pt idx="5">
                  <c:v>2900</c:v>
                </c:pt>
                <c:pt idx="6">
                  <c:v>2800</c:v>
                </c:pt>
                <c:pt idx="7">
                  <c:v>40600</c:v>
                </c:pt>
                <c:pt idx="8">
                  <c:v>10400</c:v>
                </c:pt>
                <c:pt idx="9">
                  <c:v>8400</c:v>
                </c:pt>
                <c:pt idx="10">
                  <c:v>15000</c:v>
                </c:pt>
                <c:pt idx="11">
                  <c:v>5000</c:v>
                </c:pt>
                <c:pt idx="12">
                  <c:v>17000</c:v>
                </c:pt>
                <c:pt idx="13">
                  <c:v>19000</c:v>
                </c:pt>
                <c:pt idx="14">
                  <c:v>65000</c:v>
                </c:pt>
                <c:pt idx="15">
                  <c:v>20000</c:v>
                </c:pt>
                <c:pt idx="16">
                  <c:v>37000</c:v>
                </c:pt>
                <c:pt idx="17">
                  <c:v>18000</c:v>
                </c:pt>
                <c:pt idx="18">
                  <c:v>39000</c:v>
                </c:pt>
                <c:pt idx="19">
                  <c:v>58000</c:v>
                </c:pt>
                <c:pt idx="20">
                  <c:v>74000</c:v>
                </c:pt>
                <c:pt idx="21">
                  <c:v>99000</c:v>
                </c:pt>
                <c:pt idx="22">
                  <c:v>74000</c:v>
                </c:pt>
                <c:pt idx="23">
                  <c:v>84000</c:v>
                </c:pt>
                <c:pt idx="24">
                  <c:v>85000</c:v>
                </c:pt>
                <c:pt idx="25">
                  <c:v>56000</c:v>
                </c:pt>
                <c:pt idx="26">
                  <c:v>56000</c:v>
                </c:pt>
                <c:pt idx="27">
                  <c:v>89000</c:v>
                </c:pt>
                <c:pt idx="28">
                  <c:v>82000</c:v>
                </c:pt>
                <c:pt idx="29">
                  <c:v>285000</c:v>
                </c:pt>
                <c:pt idx="30">
                  <c:v>458000</c:v>
                </c:pt>
                <c:pt idx="31">
                  <c:v>179000</c:v>
                </c:pt>
                <c:pt idx="32">
                  <c:v>228000</c:v>
                </c:pt>
                <c:pt idx="33">
                  <c:v>109000</c:v>
                </c:pt>
                <c:pt idx="34">
                  <c:v>61000</c:v>
                </c:pt>
                <c:pt idx="35">
                  <c:v>38000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C-4B3E-9299-74B8D165AC13}"/>
            </c:ext>
          </c:extLst>
        </c:ser>
        <c:ser>
          <c:idx val="4"/>
          <c:order val="4"/>
          <c:tx>
            <c:strRef>
              <c:f>'家計主要指標3 (4)'!$BK$15</c:f>
              <c:strCache>
                <c:ptCount val="1"/>
                <c:pt idx="0">
                  <c:v>住宅金融公庫等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(4)'!$BL$15:$CU$15</c:f>
              <c:numCache>
                <c:formatCode>#,##0;"△ "#,##0</c:formatCode>
                <c:ptCount val="36"/>
                <c:pt idx="0">
                  <c:v>3563</c:v>
                </c:pt>
                <c:pt idx="1">
                  <c:v>6554</c:v>
                </c:pt>
                <c:pt idx="2">
                  <c:v>7690</c:v>
                </c:pt>
                <c:pt idx="3">
                  <c:v>14200</c:v>
                </c:pt>
                <c:pt idx="4">
                  <c:v>19400</c:v>
                </c:pt>
                <c:pt idx="5">
                  <c:v>23900</c:v>
                </c:pt>
                <c:pt idx="6">
                  <c:v>28600</c:v>
                </c:pt>
                <c:pt idx="7">
                  <c:v>35800</c:v>
                </c:pt>
                <c:pt idx="8">
                  <c:v>65600</c:v>
                </c:pt>
                <c:pt idx="9">
                  <c:v>127500</c:v>
                </c:pt>
                <c:pt idx="10">
                  <c:v>157000</c:v>
                </c:pt>
                <c:pt idx="11">
                  <c:v>86000</c:v>
                </c:pt>
                <c:pt idx="12">
                  <c:v>133000</c:v>
                </c:pt>
                <c:pt idx="13">
                  <c:v>183000</c:v>
                </c:pt>
                <c:pt idx="14">
                  <c:v>331000</c:v>
                </c:pt>
                <c:pt idx="15">
                  <c:v>273000</c:v>
                </c:pt>
                <c:pt idx="16">
                  <c:v>266000</c:v>
                </c:pt>
                <c:pt idx="17">
                  <c:v>288000</c:v>
                </c:pt>
                <c:pt idx="18">
                  <c:v>440000</c:v>
                </c:pt>
                <c:pt idx="19">
                  <c:v>459000</c:v>
                </c:pt>
                <c:pt idx="20">
                  <c:v>719000</c:v>
                </c:pt>
                <c:pt idx="21">
                  <c:v>757000</c:v>
                </c:pt>
                <c:pt idx="22">
                  <c:v>828000</c:v>
                </c:pt>
                <c:pt idx="23">
                  <c:v>820000</c:v>
                </c:pt>
                <c:pt idx="24">
                  <c:v>646000</c:v>
                </c:pt>
                <c:pt idx="25">
                  <c:v>484000</c:v>
                </c:pt>
                <c:pt idx="26">
                  <c:v>610000</c:v>
                </c:pt>
                <c:pt idx="27">
                  <c:v>1146000</c:v>
                </c:pt>
                <c:pt idx="28">
                  <c:v>1748000</c:v>
                </c:pt>
                <c:pt idx="29">
                  <c:v>2053000</c:v>
                </c:pt>
                <c:pt idx="30">
                  <c:v>2562000</c:v>
                </c:pt>
                <c:pt idx="31">
                  <c:v>2328000</c:v>
                </c:pt>
                <c:pt idx="32">
                  <c:v>2810000</c:v>
                </c:pt>
                <c:pt idx="33">
                  <c:v>2698000</c:v>
                </c:pt>
                <c:pt idx="34">
                  <c:v>2560000</c:v>
                </c:pt>
                <c:pt idx="35">
                  <c:v>3078000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C-4B3E-9299-74B8D165AC13}"/>
            </c:ext>
          </c:extLst>
        </c:ser>
        <c:ser>
          <c:idx val="5"/>
          <c:order val="5"/>
          <c:tx>
            <c:strRef>
              <c:f>'家計主要指標3 (4)'!$BK$16</c:f>
              <c:strCache>
                <c:ptCount val="1"/>
                <c:pt idx="0">
                  <c:v>簡易保険・生命保険会社等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(4)'!$BL$16:$CU$16</c:f>
              <c:numCache>
                <c:formatCode>#,##0;"△ "#,##0</c:formatCode>
                <c:ptCount val="36"/>
                <c:pt idx="0">
                  <c:v>4263</c:v>
                </c:pt>
                <c:pt idx="1">
                  <c:v>2000</c:v>
                </c:pt>
                <c:pt idx="2">
                  <c:v>1956</c:v>
                </c:pt>
                <c:pt idx="3">
                  <c:v>100</c:v>
                </c:pt>
                <c:pt idx="4">
                  <c:v>1000</c:v>
                </c:pt>
                <c:pt idx="5">
                  <c:v>5400</c:v>
                </c:pt>
                <c:pt idx="6">
                  <c:v>5900</c:v>
                </c:pt>
                <c:pt idx="7">
                  <c:v>2100</c:v>
                </c:pt>
                <c:pt idx="8">
                  <c:v>3100</c:v>
                </c:pt>
                <c:pt idx="9">
                  <c:v>3700</c:v>
                </c:pt>
                <c:pt idx="10">
                  <c:v>8000</c:v>
                </c:pt>
                <c:pt idx="11">
                  <c:v>5000</c:v>
                </c:pt>
                <c:pt idx="12">
                  <c:v>7000</c:v>
                </c:pt>
                <c:pt idx="13">
                  <c:v>4000</c:v>
                </c:pt>
                <c:pt idx="14">
                  <c:v>3000</c:v>
                </c:pt>
                <c:pt idx="15">
                  <c:v>1000</c:v>
                </c:pt>
                <c:pt idx="16">
                  <c:v>4000</c:v>
                </c:pt>
                <c:pt idx="17">
                  <c:v>12000</c:v>
                </c:pt>
                <c:pt idx="18">
                  <c:v>17000</c:v>
                </c:pt>
                <c:pt idx="19">
                  <c:v>26000</c:v>
                </c:pt>
                <c:pt idx="20">
                  <c:v>43000</c:v>
                </c:pt>
                <c:pt idx="21">
                  <c:v>67000</c:v>
                </c:pt>
                <c:pt idx="22">
                  <c:v>21000</c:v>
                </c:pt>
                <c:pt idx="23">
                  <c:v>34000</c:v>
                </c:pt>
                <c:pt idx="24">
                  <c:v>13000</c:v>
                </c:pt>
                <c:pt idx="25">
                  <c:v>115000</c:v>
                </c:pt>
                <c:pt idx="26">
                  <c:v>53000</c:v>
                </c:pt>
                <c:pt idx="27">
                  <c:v>50000</c:v>
                </c:pt>
                <c:pt idx="28">
                  <c:v>107000</c:v>
                </c:pt>
                <c:pt idx="29">
                  <c:v>81000</c:v>
                </c:pt>
                <c:pt idx="30">
                  <c:v>53000</c:v>
                </c:pt>
                <c:pt idx="31">
                  <c:v>78000</c:v>
                </c:pt>
                <c:pt idx="32">
                  <c:v>26000</c:v>
                </c:pt>
                <c:pt idx="33">
                  <c:v>38000</c:v>
                </c:pt>
                <c:pt idx="34">
                  <c:v>64000</c:v>
                </c:pt>
                <c:pt idx="35">
                  <c:v>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4C-4B3E-9299-74B8D165AC13}"/>
            </c:ext>
          </c:extLst>
        </c:ser>
        <c:ser>
          <c:idx val="6"/>
          <c:order val="6"/>
          <c:tx>
            <c:strRef>
              <c:f>'家計主要指標3 (4)'!$BK$18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(4)'!$BL$18:$CU$18</c:f>
              <c:numCache>
                <c:formatCode>#,##0;"△ "#,##0</c:formatCode>
                <c:ptCount val="36"/>
                <c:pt idx="0">
                  <c:v>45826</c:v>
                </c:pt>
                <c:pt idx="1">
                  <c:v>36308</c:v>
                </c:pt>
                <c:pt idx="2">
                  <c:v>40856</c:v>
                </c:pt>
                <c:pt idx="3">
                  <c:v>119600</c:v>
                </c:pt>
                <c:pt idx="4">
                  <c:v>161800</c:v>
                </c:pt>
                <c:pt idx="5">
                  <c:v>169200</c:v>
                </c:pt>
                <c:pt idx="6">
                  <c:v>137700</c:v>
                </c:pt>
                <c:pt idx="7">
                  <c:v>178400</c:v>
                </c:pt>
                <c:pt idx="8">
                  <c:v>267900</c:v>
                </c:pt>
                <c:pt idx="9">
                  <c:v>305100</c:v>
                </c:pt>
                <c:pt idx="10">
                  <c:v>532000</c:v>
                </c:pt>
                <c:pt idx="11">
                  <c:v>340000</c:v>
                </c:pt>
                <c:pt idx="12">
                  <c:v>375000</c:v>
                </c:pt>
                <c:pt idx="13">
                  <c:v>406000</c:v>
                </c:pt>
                <c:pt idx="14">
                  <c:v>500000</c:v>
                </c:pt>
                <c:pt idx="15">
                  <c:v>501000</c:v>
                </c:pt>
                <c:pt idx="16">
                  <c:v>534000</c:v>
                </c:pt>
                <c:pt idx="17">
                  <c:v>601000</c:v>
                </c:pt>
                <c:pt idx="18">
                  <c:v>605000</c:v>
                </c:pt>
                <c:pt idx="19">
                  <c:v>409000</c:v>
                </c:pt>
                <c:pt idx="20">
                  <c:v>727000</c:v>
                </c:pt>
                <c:pt idx="21">
                  <c:v>485000</c:v>
                </c:pt>
                <c:pt idx="22">
                  <c:v>486000</c:v>
                </c:pt>
                <c:pt idx="23">
                  <c:v>748000</c:v>
                </c:pt>
                <c:pt idx="24">
                  <c:v>551000</c:v>
                </c:pt>
                <c:pt idx="25">
                  <c:v>301000</c:v>
                </c:pt>
                <c:pt idx="26">
                  <c:v>529000</c:v>
                </c:pt>
                <c:pt idx="27">
                  <c:v>545000</c:v>
                </c:pt>
                <c:pt idx="28">
                  <c:v>800000</c:v>
                </c:pt>
                <c:pt idx="29">
                  <c:v>599000</c:v>
                </c:pt>
                <c:pt idx="30">
                  <c:v>911000</c:v>
                </c:pt>
                <c:pt idx="31">
                  <c:v>1159000</c:v>
                </c:pt>
                <c:pt idx="32">
                  <c:v>969000</c:v>
                </c:pt>
                <c:pt idx="33">
                  <c:v>954000</c:v>
                </c:pt>
                <c:pt idx="34">
                  <c:v>1032000</c:v>
                </c:pt>
                <c:pt idx="35">
                  <c:v>662000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C-4B3E-9299-74B8D165A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2305608"/>
        <c:axId val="552303312"/>
      </c:barChart>
      <c:catAx>
        <c:axId val="55230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303312"/>
        <c:crosses val="autoZero"/>
        <c:auto val="1"/>
        <c:lblAlgn val="ctr"/>
        <c:lblOffset val="100"/>
        <c:noMultiLvlLbl val="0"/>
      </c:catAx>
      <c:valAx>
        <c:axId val="55230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305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(4)'!$CX$10</c:f>
              <c:strCache>
                <c:ptCount val="1"/>
                <c:pt idx="0">
                  <c:v>住宅・土地のための負債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(4)'!$CY$3:$DO$3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(4)'!$CY$10:$DO$10</c:f>
              <c:numCache>
                <c:formatCode>#,##0;"△ "#,##0</c:formatCode>
                <c:ptCount val="17"/>
                <c:pt idx="0">
                  <c:v>4220000</c:v>
                </c:pt>
                <c:pt idx="1">
                  <c:v>4270000</c:v>
                </c:pt>
                <c:pt idx="2">
                  <c:v>4550000</c:v>
                </c:pt>
                <c:pt idx="3">
                  <c:v>5170000</c:v>
                </c:pt>
                <c:pt idx="4">
                  <c:v>5470000</c:v>
                </c:pt>
                <c:pt idx="5">
                  <c:v>5270000</c:v>
                </c:pt>
                <c:pt idx="6">
                  <c:v>5010000</c:v>
                </c:pt>
                <c:pt idx="7">
                  <c:v>4160000</c:v>
                </c:pt>
                <c:pt idx="8">
                  <c:v>5260000</c:v>
                </c:pt>
                <c:pt idx="9">
                  <c:v>4820000</c:v>
                </c:pt>
                <c:pt idx="10">
                  <c:v>6220000</c:v>
                </c:pt>
                <c:pt idx="11">
                  <c:v>5230000</c:v>
                </c:pt>
                <c:pt idx="12">
                  <c:v>4960000</c:v>
                </c:pt>
                <c:pt idx="13">
                  <c:v>4930000</c:v>
                </c:pt>
                <c:pt idx="14">
                  <c:v>6030000</c:v>
                </c:pt>
                <c:pt idx="15">
                  <c:v>5130000</c:v>
                </c:pt>
                <c:pt idx="16">
                  <c:v>6070000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D-4E52-80A9-B8F9E7CF81E1}"/>
            </c:ext>
          </c:extLst>
        </c:ser>
        <c:ser>
          <c:idx val="1"/>
          <c:order val="1"/>
          <c:tx>
            <c:strRef>
              <c:f>'家計主要指標3 (4)'!$CX$11</c:f>
              <c:strCache>
                <c:ptCount val="1"/>
                <c:pt idx="0">
                  <c:v>住宅・土地以外の負債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(4)'!$CY$3:$DO$3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(4)'!$CY$11:$DO$11</c:f>
              <c:numCache>
                <c:formatCode>#,##0;"△ "#,##0</c:formatCode>
                <c:ptCount val="17"/>
                <c:pt idx="0">
                  <c:v>280000</c:v>
                </c:pt>
                <c:pt idx="1">
                  <c:v>370000</c:v>
                </c:pt>
                <c:pt idx="2">
                  <c:v>460000</c:v>
                </c:pt>
                <c:pt idx="3">
                  <c:v>300000</c:v>
                </c:pt>
                <c:pt idx="4">
                  <c:v>540000</c:v>
                </c:pt>
                <c:pt idx="5">
                  <c:v>1060000</c:v>
                </c:pt>
                <c:pt idx="6">
                  <c:v>460000</c:v>
                </c:pt>
                <c:pt idx="7">
                  <c:v>340000</c:v>
                </c:pt>
                <c:pt idx="8">
                  <c:v>480000</c:v>
                </c:pt>
                <c:pt idx="9">
                  <c:v>270000</c:v>
                </c:pt>
                <c:pt idx="10">
                  <c:v>280000</c:v>
                </c:pt>
                <c:pt idx="11">
                  <c:v>230000</c:v>
                </c:pt>
                <c:pt idx="12">
                  <c:v>260000</c:v>
                </c:pt>
                <c:pt idx="13">
                  <c:v>340000</c:v>
                </c:pt>
                <c:pt idx="14">
                  <c:v>310000</c:v>
                </c:pt>
                <c:pt idx="15">
                  <c:v>590000</c:v>
                </c:pt>
                <c:pt idx="16">
                  <c:v>350000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D-4E52-80A9-B8F9E7CF8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4547344"/>
        <c:axId val="474544720"/>
      </c:barChart>
      <c:catAx>
        <c:axId val="4745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44720"/>
        <c:crosses val="autoZero"/>
        <c:auto val="1"/>
        <c:lblAlgn val="ctr"/>
        <c:lblOffset val="100"/>
        <c:noMultiLvlLbl val="0"/>
      </c:catAx>
      <c:valAx>
        <c:axId val="47454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　金融機関別割合</a:t>
            </a:r>
            <a:r>
              <a:rPr lang="en-US" altLang="ja-JP" sz="1200"/>
              <a:t>《</a:t>
            </a:r>
            <a:r>
              <a:rPr lang="ja-JP" altLang="en-US" sz="1200"/>
              <a:t>貯蓄動向調査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1965-2000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'家計主要指標3 (4)'!$C$11</c:f>
              <c:strCache>
                <c:ptCount val="1"/>
                <c:pt idx="0">
                  <c:v>銀行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(4)'!$D$11:$AM$11</c:f>
              <c:numCache>
                <c:formatCode>#,##0;"△ "#,##0</c:formatCode>
                <c:ptCount val="36"/>
                <c:pt idx="0">
                  <c:v>5157</c:v>
                </c:pt>
                <c:pt idx="1">
                  <c:v>4142</c:v>
                </c:pt>
                <c:pt idx="2">
                  <c:v>6399</c:v>
                </c:pt>
                <c:pt idx="3">
                  <c:v>20100</c:v>
                </c:pt>
                <c:pt idx="4">
                  <c:v>44700</c:v>
                </c:pt>
                <c:pt idx="5">
                  <c:v>46600</c:v>
                </c:pt>
                <c:pt idx="6">
                  <c:v>64200</c:v>
                </c:pt>
                <c:pt idx="7">
                  <c:v>137700</c:v>
                </c:pt>
                <c:pt idx="8">
                  <c:v>197100</c:v>
                </c:pt>
                <c:pt idx="9">
                  <c:v>252600</c:v>
                </c:pt>
                <c:pt idx="10">
                  <c:v>246000</c:v>
                </c:pt>
                <c:pt idx="11">
                  <c:v>297000</c:v>
                </c:pt>
                <c:pt idx="12">
                  <c:v>220000</c:v>
                </c:pt>
                <c:pt idx="13">
                  <c:v>323000</c:v>
                </c:pt>
                <c:pt idx="14">
                  <c:v>404000</c:v>
                </c:pt>
                <c:pt idx="15">
                  <c:v>410000</c:v>
                </c:pt>
                <c:pt idx="16">
                  <c:v>426000</c:v>
                </c:pt>
                <c:pt idx="17">
                  <c:v>388000</c:v>
                </c:pt>
                <c:pt idx="18">
                  <c:v>479000</c:v>
                </c:pt>
                <c:pt idx="19">
                  <c:v>522000</c:v>
                </c:pt>
                <c:pt idx="20">
                  <c:v>542000</c:v>
                </c:pt>
                <c:pt idx="21">
                  <c:v>670000</c:v>
                </c:pt>
                <c:pt idx="22">
                  <c:v>579000</c:v>
                </c:pt>
                <c:pt idx="23">
                  <c:v>562000</c:v>
                </c:pt>
                <c:pt idx="24">
                  <c:v>901000</c:v>
                </c:pt>
                <c:pt idx="25">
                  <c:v>929000</c:v>
                </c:pt>
                <c:pt idx="26">
                  <c:v>699000</c:v>
                </c:pt>
                <c:pt idx="27">
                  <c:v>783000</c:v>
                </c:pt>
                <c:pt idx="28">
                  <c:v>887000</c:v>
                </c:pt>
                <c:pt idx="29">
                  <c:v>990000</c:v>
                </c:pt>
                <c:pt idx="30">
                  <c:v>1025000</c:v>
                </c:pt>
                <c:pt idx="31">
                  <c:v>1216000</c:v>
                </c:pt>
                <c:pt idx="32">
                  <c:v>1285000</c:v>
                </c:pt>
                <c:pt idx="33">
                  <c:v>1804000</c:v>
                </c:pt>
                <c:pt idx="34">
                  <c:v>2120000</c:v>
                </c:pt>
                <c:pt idx="35">
                  <c:v>2131000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9-4C75-95AF-2DC890B0E8F3}"/>
            </c:ext>
          </c:extLst>
        </c:ser>
        <c:ser>
          <c:idx val="1"/>
          <c:order val="1"/>
          <c:tx>
            <c:strRef>
              <c:f>'家計主要指標3 (4)'!$C$12</c:f>
              <c:strCache>
                <c:ptCount val="1"/>
                <c:pt idx="0">
                  <c:v>信用金庫等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(4)'!$D$12:$AM$12</c:f>
              <c:numCache>
                <c:formatCode>#,##0;"△ "#,##0</c:formatCode>
                <c:ptCount val="36"/>
                <c:pt idx="0">
                  <c:v>1831</c:v>
                </c:pt>
                <c:pt idx="1">
                  <c:v>5140</c:v>
                </c:pt>
                <c:pt idx="2">
                  <c:v>8190</c:v>
                </c:pt>
                <c:pt idx="12">
                  <c:v>211000</c:v>
                </c:pt>
                <c:pt idx="13">
                  <c:v>290000</c:v>
                </c:pt>
                <c:pt idx="14">
                  <c:v>334000</c:v>
                </c:pt>
                <c:pt idx="15">
                  <c:v>306000</c:v>
                </c:pt>
                <c:pt idx="16">
                  <c:v>375000</c:v>
                </c:pt>
                <c:pt idx="17">
                  <c:v>334000</c:v>
                </c:pt>
                <c:pt idx="18">
                  <c:v>335000</c:v>
                </c:pt>
                <c:pt idx="19">
                  <c:v>367000</c:v>
                </c:pt>
                <c:pt idx="20">
                  <c:v>404000</c:v>
                </c:pt>
                <c:pt idx="21">
                  <c:v>352000</c:v>
                </c:pt>
                <c:pt idx="22">
                  <c:v>354000</c:v>
                </c:pt>
                <c:pt idx="23">
                  <c:v>419000</c:v>
                </c:pt>
                <c:pt idx="24">
                  <c:v>293000</c:v>
                </c:pt>
                <c:pt idx="25">
                  <c:v>332000</c:v>
                </c:pt>
                <c:pt idx="26">
                  <c:v>316000</c:v>
                </c:pt>
                <c:pt idx="27">
                  <c:v>292000</c:v>
                </c:pt>
                <c:pt idx="28">
                  <c:v>304000</c:v>
                </c:pt>
                <c:pt idx="29">
                  <c:v>377000</c:v>
                </c:pt>
                <c:pt idx="30">
                  <c:v>451000</c:v>
                </c:pt>
                <c:pt idx="31">
                  <c:v>481000</c:v>
                </c:pt>
                <c:pt idx="32">
                  <c:v>552000</c:v>
                </c:pt>
                <c:pt idx="33">
                  <c:v>653000</c:v>
                </c:pt>
                <c:pt idx="34">
                  <c:v>869000</c:v>
                </c:pt>
                <c:pt idx="35">
                  <c:v>762000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9-4C75-95AF-2DC890B0E8F3}"/>
            </c:ext>
          </c:extLst>
        </c:ser>
        <c:ser>
          <c:idx val="2"/>
          <c:order val="2"/>
          <c:tx>
            <c:strRef>
              <c:f>'家計主要指標3 (4)'!$C$13</c:f>
              <c:strCache>
                <c:ptCount val="1"/>
                <c:pt idx="0">
                  <c:v>郵便局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(4)'!$D$13:$AM$13</c:f>
              <c:numCache>
                <c:formatCode>#,##0;"△ "#,##0</c:formatCode>
                <c:ptCount val="36"/>
                <c:pt idx="8">
                  <c:v>1200</c:v>
                </c:pt>
                <c:pt idx="9">
                  <c:v>700</c:v>
                </c:pt>
                <c:pt idx="10">
                  <c:v>1000</c:v>
                </c:pt>
                <c:pt idx="11">
                  <c:v>1000</c:v>
                </c:pt>
                <c:pt idx="12">
                  <c:v>2000</c:v>
                </c:pt>
                <c:pt idx="13">
                  <c:v>1000</c:v>
                </c:pt>
                <c:pt idx="14">
                  <c:v>1000</c:v>
                </c:pt>
                <c:pt idx="15">
                  <c:v>3000</c:v>
                </c:pt>
                <c:pt idx="16">
                  <c:v>3000</c:v>
                </c:pt>
                <c:pt idx="17">
                  <c:v>2000</c:v>
                </c:pt>
                <c:pt idx="18">
                  <c:v>6000</c:v>
                </c:pt>
                <c:pt idx="19">
                  <c:v>4000</c:v>
                </c:pt>
                <c:pt idx="20">
                  <c:v>3000</c:v>
                </c:pt>
                <c:pt idx="21">
                  <c:v>4000</c:v>
                </c:pt>
                <c:pt idx="22">
                  <c:v>5000</c:v>
                </c:pt>
                <c:pt idx="23">
                  <c:v>3000</c:v>
                </c:pt>
                <c:pt idx="24">
                  <c:v>3000</c:v>
                </c:pt>
                <c:pt idx="25">
                  <c:v>4000</c:v>
                </c:pt>
                <c:pt idx="26">
                  <c:v>6000</c:v>
                </c:pt>
                <c:pt idx="27">
                  <c:v>3000</c:v>
                </c:pt>
                <c:pt idx="28">
                  <c:v>8000</c:v>
                </c:pt>
                <c:pt idx="29">
                  <c:v>8000</c:v>
                </c:pt>
                <c:pt idx="30">
                  <c:v>7000</c:v>
                </c:pt>
                <c:pt idx="31">
                  <c:v>9000</c:v>
                </c:pt>
                <c:pt idx="32">
                  <c:v>6000</c:v>
                </c:pt>
                <c:pt idx="33">
                  <c:v>7000</c:v>
                </c:pt>
                <c:pt idx="34">
                  <c:v>11000</c:v>
                </c:pt>
                <c:pt idx="35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9-4C75-95AF-2DC890B0E8F3}"/>
            </c:ext>
          </c:extLst>
        </c:ser>
        <c:ser>
          <c:idx val="3"/>
          <c:order val="3"/>
          <c:tx>
            <c:strRef>
              <c:f>'家計主要指標3 (4)'!$C$14</c:f>
              <c:strCache>
                <c:ptCount val="1"/>
                <c:pt idx="0">
                  <c:v>政府金融機関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(4)'!$D$14:$AM$14</c:f>
              <c:numCache>
                <c:formatCode>#,##0;"△ "#,##0</c:formatCode>
                <c:ptCount val="36"/>
                <c:pt idx="0">
                  <c:v>769</c:v>
                </c:pt>
                <c:pt idx="1">
                  <c:v>328</c:v>
                </c:pt>
                <c:pt idx="2">
                  <c:v>1305</c:v>
                </c:pt>
                <c:pt idx="3">
                  <c:v>2700</c:v>
                </c:pt>
                <c:pt idx="4">
                  <c:v>700</c:v>
                </c:pt>
                <c:pt idx="5">
                  <c:v>3300</c:v>
                </c:pt>
                <c:pt idx="6">
                  <c:v>3900</c:v>
                </c:pt>
                <c:pt idx="7">
                  <c:v>7200</c:v>
                </c:pt>
                <c:pt idx="8">
                  <c:v>13200</c:v>
                </c:pt>
                <c:pt idx="9">
                  <c:v>16600</c:v>
                </c:pt>
                <c:pt idx="10">
                  <c:v>14000</c:v>
                </c:pt>
                <c:pt idx="11">
                  <c:v>9000</c:v>
                </c:pt>
                <c:pt idx="12">
                  <c:v>15000</c:v>
                </c:pt>
                <c:pt idx="13">
                  <c:v>24000</c:v>
                </c:pt>
                <c:pt idx="14">
                  <c:v>42000</c:v>
                </c:pt>
                <c:pt idx="15">
                  <c:v>38000</c:v>
                </c:pt>
                <c:pt idx="16">
                  <c:v>37000</c:v>
                </c:pt>
                <c:pt idx="17">
                  <c:v>97000</c:v>
                </c:pt>
                <c:pt idx="18">
                  <c:v>106000</c:v>
                </c:pt>
                <c:pt idx="19">
                  <c:v>98000</c:v>
                </c:pt>
                <c:pt idx="20">
                  <c:v>136000</c:v>
                </c:pt>
                <c:pt idx="21">
                  <c:v>137000</c:v>
                </c:pt>
                <c:pt idx="22">
                  <c:v>170000</c:v>
                </c:pt>
                <c:pt idx="23">
                  <c:v>127000</c:v>
                </c:pt>
                <c:pt idx="24">
                  <c:v>122000</c:v>
                </c:pt>
                <c:pt idx="25">
                  <c:v>201000</c:v>
                </c:pt>
                <c:pt idx="26">
                  <c:v>175000</c:v>
                </c:pt>
                <c:pt idx="27">
                  <c:v>143000</c:v>
                </c:pt>
                <c:pt idx="28">
                  <c:v>190000</c:v>
                </c:pt>
                <c:pt idx="29">
                  <c:v>192000</c:v>
                </c:pt>
                <c:pt idx="30">
                  <c:v>180000</c:v>
                </c:pt>
                <c:pt idx="31">
                  <c:v>293000</c:v>
                </c:pt>
                <c:pt idx="32">
                  <c:v>206000</c:v>
                </c:pt>
                <c:pt idx="33">
                  <c:v>226000</c:v>
                </c:pt>
                <c:pt idx="34">
                  <c:v>157000</c:v>
                </c:pt>
                <c:pt idx="35">
                  <c:v>73000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9-4C75-95AF-2DC890B0E8F3}"/>
            </c:ext>
          </c:extLst>
        </c:ser>
        <c:ser>
          <c:idx val="4"/>
          <c:order val="4"/>
          <c:tx>
            <c:strRef>
              <c:f>'家計主要指標3 (4)'!$C$15</c:f>
              <c:strCache>
                <c:ptCount val="1"/>
                <c:pt idx="0">
                  <c:v>住宅金融公庫等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(4)'!$D$15:$AM$15</c:f>
              <c:numCache>
                <c:formatCode>#,##0;"△ "#,##0</c:formatCode>
                <c:ptCount val="36"/>
                <c:pt idx="0">
                  <c:v>10487</c:v>
                </c:pt>
                <c:pt idx="1">
                  <c:v>12088</c:v>
                </c:pt>
                <c:pt idx="2">
                  <c:v>15589</c:v>
                </c:pt>
                <c:pt idx="3">
                  <c:v>20100</c:v>
                </c:pt>
                <c:pt idx="4">
                  <c:v>16800</c:v>
                </c:pt>
                <c:pt idx="5">
                  <c:v>24800</c:v>
                </c:pt>
                <c:pt idx="6">
                  <c:v>26500</c:v>
                </c:pt>
                <c:pt idx="7">
                  <c:v>33700</c:v>
                </c:pt>
                <c:pt idx="8">
                  <c:v>49500</c:v>
                </c:pt>
                <c:pt idx="9">
                  <c:v>65800</c:v>
                </c:pt>
                <c:pt idx="10">
                  <c:v>125000</c:v>
                </c:pt>
                <c:pt idx="11">
                  <c:v>105000</c:v>
                </c:pt>
                <c:pt idx="12">
                  <c:v>151000</c:v>
                </c:pt>
                <c:pt idx="13">
                  <c:v>211000</c:v>
                </c:pt>
                <c:pt idx="14">
                  <c:v>282000</c:v>
                </c:pt>
                <c:pt idx="15">
                  <c:v>304000</c:v>
                </c:pt>
                <c:pt idx="16">
                  <c:v>310000</c:v>
                </c:pt>
                <c:pt idx="17">
                  <c:v>413000</c:v>
                </c:pt>
                <c:pt idx="18">
                  <c:v>547000</c:v>
                </c:pt>
                <c:pt idx="19">
                  <c:v>665000</c:v>
                </c:pt>
                <c:pt idx="20">
                  <c:v>698000</c:v>
                </c:pt>
                <c:pt idx="21">
                  <c:v>784000</c:v>
                </c:pt>
                <c:pt idx="22">
                  <c:v>949000</c:v>
                </c:pt>
                <c:pt idx="23">
                  <c:v>888000</c:v>
                </c:pt>
                <c:pt idx="24">
                  <c:v>1112000</c:v>
                </c:pt>
                <c:pt idx="25">
                  <c:v>1216000</c:v>
                </c:pt>
                <c:pt idx="26">
                  <c:v>1185000</c:v>
                </c:pt>
                <c:pt idx="27">
                  <c:v>1119000</c:v>
                </c:pt>
                <c:pt idx="28">
                  <c:v>1441000</c:v>
                </c:pt>
                <c:pt idx="29">
                  <c:v>1733000</c:v>
                </c:pt>
                <c:pt idx="30">
                  <c:v>1999000</c:v>
                </c:pt>
                <c:pt idx="31">
                  <c:v>1895000</c:v>
                </c:pt>
                <c:pt idx="32">
                  <c:v>1968000</c:v>
                </c:pt>
                <c:pt idx="33">
                  <c:v>2071000</c:v>
                </c:pt>
                <c:pt idx="34">
                  <c:v>2278000</c:v>
                </c:pt>
                <c:pt idx="35">
                  <c:v>2049000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F9-4C75-95AF-2DC890B0E8F3}"/>
            </c:ext>
          </c:extLst>
        </c:ser>
        <c:ser>
          <c:idx val="5"/>
          <c:order val="5"/>
          <c:tx>
            <c:strRef>
              <c:f>'家計主要指標3 (4)'!$C$16</c:f>
              <c:strCache>
                <c:ptCount val="1"/>
                <c:pt idx="0">
                  <c:v>簡易保険・生命保険会社等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(4)'!$D$16:$AM$16</c:f>
              <c:numCache>
                <c:formatCode>#,##0;"△ "#,##0</c:formatCode>
                <c:ptCount val="36"/>
                <c:pt idx="0">
                  <c:v>3897</c:v>
                </c:pt>
                <c:pt idx="1">
                  <c:v>3245</c:v>
                </c:pt>
                <c:pt idx="2">
                  <c:v>3344</c:v>
                </c:pt>
                <c:pt idx="3">
                  <c:v>800</c:v>
                </c:pt>
                <c:pt idx="4">
                  <c:v>5200</c:v>
                </c:pt>
                <c:pt idx="5">
                  <c:v>4100</c:v>
                </c:pt>
                <c:pt idx="6">
                  <c:v>3100</c:v>
                </c:pt>
                <c:pt idx="7">
                  <c:v>5100</c:v>
                </c:pt>
                <c:pt idx="8">
                  <c:v>8000</c:v>
                </c:pt>
                <c:pt idx="9">
                  <c:v>4300</c:v>
                </c:pt>
                <c:pt idx="10">
                  <c:v>7000</c:v>
                </c:pt>
                <c:pt idx="11">
                  <c:v>13000</c:v>
                </c:pt>
                <c:pt idx="12">
                  <c:v>18000</c:v>
                </c:pt>
                <c:pt idx="13">
                  <c:v>5000</c:v>
                </c:pt>
                <c:pt idx="14">
                  <c:v>10000</c:v>
                </c:pt>
                <c:pt idx="15">
                  <c:v>6000</c:v>
                </c:pt>
                <c:pt idx="16">
                  <c:v>8000</c:v>
                </c:pt>
                <c:pt idx="17">
                  <c:v>13000</c:v>
                </c:pt>
                <c:pt idx="18">
                  <c:v>37000</c:v>
                </c:pt>
                <c:pt idx="19">
                  <c:v>29000</c:v>
                </c:pt>
                <c:pt idx="20">
                  <c:v>44000</c:v>
                </c:pt>
                <c:pt idx="21">
                  <c:v>50000</c:v>
                </c:pt>
                <c:pt idx="22">
                  <c:v>76000</c:v>
                </c:pt>
                <c:pt idx="23">
                  <c:v>81000</c:v>
                </c:pt>
                <c:pt idx="24">
                  <c:v>79000</c:v>
                </c:pt>
                <c:pt idx="25">
                  <c:v>77000</c:v>
                </c:pt>
                <c:pt idx="26">
                  <c:v>74000</c:v>
                </c:pt>
                <c:pt idx="27">
                  <c:v>86000</c:v>
                </c:pt>
                <c:pt idx="28">
                  <c:v>53000</c:v>
                </c:pt>
                <c:pt idx="29">
                  <c:v>112000</c:v>
                </c:pt>
                <c:pt idx="30">
                  <c:v>109000</c:v>
                </c:pt>
                <c:pt idx="31">
                  <c:v>97000</c:v>
                </c:pt>
                <c:pt idx="32">
                  <c:v>88000</c:v>
                </c:pt>
                <c:pt idx="33">
                  <c:v>60000</c:v>
                </c:pt>
                <c:pt idx="34">
                  <c:v>44000</c:v>
                </c:pt>
                <c:pt idx="35">
                  <c:v>42000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F9-4C75-95AF-2DC890B0E8F3}"/>
            </c:ext>
          </c:extLst>
        </c:ser>
        <c:ser>
          <c:idx val="6"/>
          <c:order val="6"/>
          <c:tx>
            <c:strRef>
              <c:f>'家計主要指標3 (4)'!$C$18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'家計主要指標3 (4)'!$D$3:$AM$3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(4)'!$D$18:$AM$18</c:f>
              <c:numCache>
                <c:formatCode>#,##0;"△ "#,##0</c:formatCode>
                <c:ptCount val="36"/>
                <c:pt idx="0">
                  <c:v>36817</c:v>
                </c:pt>
                <c:pt idx="1">
                  <c:v>41635</c:v>
                </c:pt>
                <c:pt idx="2">
                  <c:v>58753</c:v>
                </c:pt>
                <c:pt idx="3">
                  <c:v>67500</c:v>
                </c:pt>
                <c:pt idx="4">
                  <c:v>84900</c:v>
                </c:pt>
                <c:pt idx="5">
                  <c:v>111800</c:v>
                </c:pt>
                <c:pt idx="6">
                  <c:v>141900</c:v>
                </c:pt>
                <c:pt idx="7">
                  <c:v>180000</c:v>
                </c:pt>
                <c:pt idx="8">
                  <c:v>215600</c:v>
                </c:pt>
                <c:pt idx="9">
                  <c:v>274300</c:v>
                </c:pt>
                <c:pt idx="10">
                  <c:v>326000</c:v>
                </c:pt>
                <c:pt idx="11">
                  <c:v>365000</c:v>
                </c:pt>
                <c:pt idx="12">
                  <c:v>349000</c:v>
                </c:pt>
                <c:pt idx="13">
                  <c:v>407000</c:v>
                </c:pt>
                <c:pt idx="14">
                  <c:v>417000</c:v>
                </c:pt>
                <c:pt idx="15">
                  <c:v>446000</c:v>
                </c:pt>
                <c:pt idx="16">
                  <c:v>516000</c:v>
                </c:pt>
                <c:pt idx="17">
                  <c:v>496000</c:v>
                </c:pt>
                <c:pt idx="18">
                  <c:v>569000</c:v>
                </c:pt>
                <c:pt idx="19">
                  <c:v>677000</c:v>
                </c:pt>
                <c:pt idx="20">
                  <c:v>674000</c:v>
                </c:pt>
                <c:pt idx="21">
                  <c:v>650000</c:v>
                </c:pt>
                <c:pt idx="22">
                  <c:v>693000</c:v>
                </c:pt>
                <c:pt idx="23">
                  <c:v>687000</c:v>
                </c:pt>
                <c:pt idx="24">
                  <c:v>743000</c:v>
                </c:pt>
                <c:pt idx="25">
                  <c:v>642000</c:v>
                </c:pt>
                <c:pt idx="26">
                  <c:v>662000</c:v>
                </c:pt>
                <c:pt idx="27">
                  <c:v>680000</c:v>
                </c:pt>
                <c:pt idx="28">
                  <c:v>703000</c:v>
                </c:pt>
                <c:pt idx="29">
                  <c:v>640000</c:v>
                </c:pt>
                <c:pt idx="30">
                  <c:v>744000</c:v>
                </c:pt>
                <c:pt idx="31">
                  <c:v>846000</c:v>
                </c:pt>
                <c:pt idx="32">
                  <c:v>872000</c:v>
                </c:pt>
                <c:pt idx="33">
                  <c:v>921000</c:v>
                </c:pt>
                <c:pt idx="34">
                  <c:v>850000</c:v>
                </c:pt>
                <c:pt idx="35">
                  <c:v>730000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F9-4C75-95AF-2DC890B0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2208520"/>
        <c:axId val="552206880"/>
      </c:barChart>
      <c:catAx>
        <c:axId val="55220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206880"/>
        <c:crosses val="autoZero"/>
        <c:auto val="1"/>
        <c:lblAlgn val="ctr"/>
        <c:lblOffset val="100"/>
        <c:noMultiLvlLbl val="0"/>
      </c:catAx>
      <c:valAx>
        <c:axId val="5522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20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　金融機関別割合</a:t>
            </a:r>
            <a:r>
              <a:rPr lang="en-US" altLang="ja-JP" sz="1200"/>
              <a:t>《</a:t>
            </a:r>
            <a:r>
              <a:rPr lang="ja-JP" altLang="en-US" sz="1200"/>
              <a:t>貯蓄動向調査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1965-2000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'家計主要指標3 (4)'!$BK$11</c:f>
              <c:strCache>
                <c:ptCount val="1"/>
                <c:pt idx="0">
                  <c:v>銀行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(4)'!$BL$11:$CU$11</c:f>
              <c:numCache>
                <c:formatCode>#,##0;"△ "#,##0</c:formatCode>
                <c:ptCount val="36"/>
                <c:pt idx="0">
                  <c:v>11365</c:v>
                </c:pt>
                <c:pt idx="1">
                  <c:v>590</c:v>
                </c:pt>
                <c:pt idx="2">
                  <c:v>2500</c:v>
                </c:pt>
                <c:pt idx="3">
                  <c:v>17200</c:v>
                </c:pt>
                <c:pt idx="4">
                  <c:v>33400</c:v>
                </c:pt>
                <c:pt idx="5">
                  <c:v>60800</c:v>
                </c:pt>
                <c:pt idx="6">
                  <c:v>54000</c:v>
                </c:pt>
                <c:pt idx="7">
                  <c:v>100900</c:v>
                </c:pt>
                <c:pt idx="8">
                  <c:v>168100</c:v>
                </c:pt>
                <c:pt idx="9">
                  <c:v>179900</c:v>
                </c:pt>
                <c:pt idx="10">
                  <c:v>267000</c:v>
                </c:pt>
                <c:pt idx="11">
                  <c:v>324000</c:v>
                </c:pt>
                <c:pt idx="12">
                  <c:v>189000</c:v>
                </c:pt>
                <c:pt idx="13">
                  <c:v>427000</c:v>
                </c:pt>
                <c:pt idx="14">
                  <c:v>267000</c:v>
                </c:pt>
                <c:pt idx="15">
                  <c:v>348000</c:v>
                </c:pt>
                <c:pt idx="16">
                  <c:v>314000</c:v>
                </c:pt>
                <c:pt idx="17">
                  <c:v>577000</c:v>
                </c:pt>
                <c:pt idx="18">
                  <c:v>381000</c:v>
                </c:pt>
                <c:pt idx="19">
                  <c:v>472000</c:v>
                </c:pt>
                <c:pt idx="20">
                  <c:v>706000</c:v>
                </c:pt>
                <c:pt idx="21">
                  <c:v>455000</c:v>
                </c:pt>
                <c:pt idx="22">
                  <c:v>467000</c:v>
                </c:pt>
                <c:pt idx="23">
                  <c:v>497000</c:v>
                </c:pt>
                <c:pt idx="24">
                  <c:v>896000</c:v>
                </c:pt>
                <c:pt idx="25">
                  <c:v>654000</c:v>
                </c:pt>
                <c:pt idx="26">
                  <c:v>221000</c:v>
                </c:pt>
                <c:pt idx="27">
                  <c:v>336000</c:v>
                </c:pt>
                <c:pt idx="28">
                  <c:v>588000</c:v>
                </c:pt>
                <c:pt idx="29">
                  <c:v>967000</c:v>
                </c:pt>
                <c:pt idx="30">
                  <c:v>617000</c:v>
                </c:pt>
                <c:pt idx="31">
                  <c:v>839000</c:v>
                </c:pt>
                <c:pt idx="32">
                  <c:v>963000</c:v>
                </c:pt>
                <c:pt idx="33">
                  <c:v>1075000</c:v>
                </c:pt>
                <c:pt idx="34">
                  <c:v>1028000</c:v>
                </c:pt>
                <c:pt idx="35">
                  <c:v>1893000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A-4167-AFE7-7DC024EBB41D}"/>
            </c:ext>
          </c:extLst>
        </c:ser>
        <c:ser>
          <c:idx val="1"/>
          <c:order val="1"/>
          <c:tx>
            <c:strRef>
              <c:f>'家計主要指標3 (4)'!$BK$12</c:f>
              <c:strCache>
                <c:ptCount val="1"/>
                <c:pt idx="0">
                  <c:v>信用金庫等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(4)'!$BL$12:$CU$12</c:f>
              <c:numCache>
                <c:formatCode>#,##0;"△ "#,##0</c:formatCode>
                <c:ptCount val="36"/>
                <c:pt idx="0">
                  <c:v>1911</c:v>
                </c:pt>
                <c:pt idx="1">
                  <c:v>17549</c:v>
                </c:pt>
                <c:pt idx="2">
                  <c:v>3985</c:v>
                </c:pt>
                <c:pt idx="12">
                  <c:v>147000</c:v>
                </c:pt>
                <c:pt idx="13">
                  <c:v>393000</c:v>
                </c:pt>
                <c:pt idx="14">
                  <c:v>436000</c:v>
                </c:pt>
                <c:pt idx="15">
                  <c:v>292000</c:v>
                </c:pt>
                <c:pt idx="16">
                  <c:v>393000</c:v>
                </c:pt>
                <c:pt idx="17">
                  <c:v>382000</c:v>
                </c:pt>
                <c:pt idx="18">
                  <c:v>402000</c:v>
                </c:pt>
                <c:pt idx="19">
                  <c:v>407000</c:v>
                </c:pt>
                <c:pt idx="20">
                  <c:v>375000</c:v>
                </c:pt>
                <c:pt idx="21">
                  <c:v>431000</c:v>
                </c:pt>
                <c:pt idx="22">
                  <c:v>470000</c:v>
                </c:pt>
                <c:pt idx="23">
                  <c:v>528000</c:v>
                </c:pt>
                <c:pt idx="24">
                  <c:v>171000</c:v>
                </c:pt>
                <c:pt idx="25">
                  <c:v>273000</c:v>
                </c:pt>
                <c:pt idx="26">
                  <c:v>334000</c:v>
                </c:pt>
                <c:pt idx="27">
                  <c:v>345000</c:v>
                </c:pt>
                <c:pt idx="28">
                  <c:v>336000</c:v>
                </c:pt>
                <c:pt idx="29">
                  <c:v>354000</c:v>
                </c:pt>
                <c:pt idx="30">
                  <c:v>369000</c:v>
                </c:pt>
                <c:pt idx="31">
                  <c:v>346000</c:v>
                </c:pt>
                <c:pt idx="32">
                  <c:v>646000</c:v>
                </c:pt>
                <c:pt idx="33">
                  <c:v>958000</c:v>
                </c:pt>
                <c:pt idx="34">
                  <c:v>832000</c:v>
                </c:pt>
                <c:pt idx="35">
                  <c:v>517000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A-4167-AFE7-7DC024EBB41D}"/>
            </c:ext>
          </c:extLst>
        </c:ser>
        <c:ser>
          <c:idx val="2"/>
          <c:order val="2"/>
          <c:tx>
            <c:strRef>
              <c:f>'家計主要指標3 (4)'!$BK$13</c:f>
              <c:strCache>
                <c:ptCount val="1"/>
                <c:pt idx="0">
                  <c:v>郵便局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(4)'!$BL$13:$CU$13</c:f>
              <c:numCache>
                <c:formatCode>#,##0;"△ "#,##0</c:formatCode>
                <c:ptCount val="36"/>
                <c:pt idx="8">
                  <c:v>5800</c:v>
                </c:pt>
                <c:pt idx="9">
                  <c:v>2500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1000</c:v>
                </c:pt>
                <c:pt idx="14">
                  <c:v>0</c:v>
                </c:pt>
                <c:pt idx="15">
                  <c:v>1000</c:v>
                </c:pt>
                <c:pt idx="16">
                  <c:v>3000</c:v>
                </c:pt>
                <c:pt idx="17">
                  <c:v>0</c:v>
                </c:pt>
                <c:pt idx="18">
                  <c:v>3000</c:v>
                </c:pt>
                <c:pt idx="19">
                  <c:v>1000</c:v>
                </c:pt>
                <c:pt idx="20">
                  <c:v>3000</c:v>
                </c:pt>
                <c:pt idx="21">
                  <c:v>0</c:v>
                </c:pt>
                <c:pt idx="22">
                  <c:v>9000</c:v>
                </c:pt>
                <c:pt idx="23">
                  <c:v>4000</c:v>
                </c:pt>
                <c:pt idx="24">
                  <c:v>5000</c:v>
                </c:pt>
                <c:pt idx="25">
                  <c:v>3000</c:v>
                </c:pt>
                <c:pt idx="26">
                  <c:v>1000</c:v>
                </c:pt>
                <c:pt idx="27">
                  <c:v>2000</c:v>
                </c:pt>
                <c:pt idx="28">
                  <c:v>10000</c:v>
                </c:pt>
                <c:pt idx="29">
                  <c:v>8000</c:v>
                </c:pt>
                <c:pt idx="30">
                  <c:v>6000</c:v>
                </c:pt>
                <c:pt idx="31">
                  <c:v>7000</c:v>
                </c:pt>
                <c:pt idx="32">
                  <c:v>5000</c:v>
                </c:pt>
                <c:pt idx="33">
                  <c:v>3000</c:v>
                </c:pt>
                <c:pt idx="34">
                  <c:v>24000</c:v>
                </c:pt>
                <c:pt idx="35">
                  <c:v>23000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8A-4167-AFE7-7DC024EBB41D}"/>
            </c:ext>
          </c:extLst>
        </c:ser>
        <c:ser>
          <c:idx val="3"/>
          <c:order val="3"/>
          <c:tx>
            <c:strRef>
              <c:f>'家計主要指標3 (4)'!$BK$14</c:f>
              <c:strCache>
                <c:ptCount val="1"/>
                <c:pt idx="0">
                  <c:v>政府金融機関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(4)'!$BL$14:$CU$14</c:f>
              <c:numCache>
                <c:formatCode>#,##0;"△ "#,##0</c:formatCode>
                <c:ptCount val="36"/>
                <c:pt idx="0">
                  <c:v>4096</c:v>
                </c:pt>
                <c:pt idx="1">
                  <c:v>0</c:v>
                </c:pt>
                <c:pt idx="2">
                  <c:v>15066</c:v>
                </c:pt>
                <c:pt idx="3">
                  <c:v>0</c:v>
                </c:pt>
                <c:pt idx="4">
                  <c:v>0</c:v>
                </c:pt>
                <c:pt idx="5">
                  <c:v>2900</c:v>
                </c:pt>
                <c:pt idx="6">
                  <c:v>2800</c:v>
                </c:pt>
                <c:pt idx="7">
                  <c:v>40600</c:v>
                </c:pt>
                <c:pt idx="8">
                  <c:v>10400</c:v>
                </c:pt>
                <c:pt idx="9">
                  <c:v>8400</c:v>
                </c:pt>
                <c:pt idx="10">
                  <c:v>15000</c:v>
                </c:pt>
                <c:pt idx="11">
                  <c:v>5000</c:v>
                </c:pt>
                <c:pt idx="12">
                  <c:v>17000</c:v>
                </c:pt>
                <c:pt idx="13">
                  <c:v>19000</c:v>
                </c:pt>
                <c:pt idx="14">
                  <c:v>65000</c:v>
                </c:pt>
                <c:pt idx="15">
                  <c:v>20000</c:v>
                </c:pt>
                <c:pt idx="16">
                  <c:v>37000</c:v>
                </c:pt>
                <c:pt idx="17">
                  <c:v>18000</c:v>
                </c:pt>
                <c:pt idx="18">
                  <c:v>39000</c:v>
                </c:pt>
                <c:pt idx="19">
                  <c:v>58000</c:v>
                </c:pt>
                <c:pt idx="20">
                  <c:v>74000</c:v>
                </c:pt>
                <c:pt idx="21">
                  <c:v>99000</c:v>
                </c:pt>
                <c:pt idx="22">
                  <c:v>74000</c:v>
                </c:pt>
                <c:pt idx="23">
                  <c:v>84000</c:v>
                </c:pt>
                <c:pt idx="24">
                  <c:v>85000</c:v>
                </c:pt>
                <c:pt idx="25">
                  <c:v>56000</c:v>
                </c:pt>
                <c:pt idx="26">
                  <c:v>56000</c:v>
                </c:pt>
                <c:pt idx="27">
                  <c:v>89000</c:v>
                </c:pt>
                <c:pt idx="28">
                  <c:v>82000</c:v>
                </c:pt>
                <c:pt idx="29">
                  <c:v>285000</c:v>
                </c:pt>
                <c:pt idx="30">
                  <c:v>458000</c:v>
                </c:pt>
                <c:pt idx="31">
                  <c:v>179000</c:v>
                </c:pt>
                <c:pt idx="32">
                  <c:v>228000</c:v>
                </c:pt>
                <c:pt idx="33">
                  <c:v>109000</c:v>
                </c:pt>
                <c:pt idx="34">
                  <c:v>61000</c:v>
                </c:pt>
                <c:pt idx="35">
                  <c:v>38000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A-4167-AFE7-7DC024EBB41D}"/>
            </c:ext>
          </c:extLst>
        </c:ser>
        <c:ser>
          <c:idx val="4"/>
          <c:order val="4"/>
          <c:tx>
            <c:strRef>
              <c:f>'家計主要指標3 (4)'!$BK$15</c:f>
              <c:strCache>
                <c:ptCount val="1"/>
                <c:pt idx="0">
                  <c:v>住宅金融公庫等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(4)'!$BL$15:$CU$15</c:f>
              <c:numCache>
                <c:formatCode>#,##0;"△ "#,##0</c:formatCode>
                <c:ptCount val="36"/>
                <c:pt idx="0">
                  <c:v>3563</c:v>
                </c:pt>
                <c:pt idx="1">
                  <c:v>6554</c:v>
                </c:pt>
                <c:pt idx="2">
                  <c:v>7690</c:v>
                </c:pt>
                <c:pt idx="3">
                  <c:v>14200</c:v>
                </c:pt>
                <c:pt idx="4">
                  <c:v>19400</c:v>
                </c:pt>
                <c:pt idx="5">
                  <c:v>23900</c:v>
                </c:pt>
                <c:pt idx="6">
                  <c:v>28600</c:v>
                </c:pt>
                <c:pt idx="7">
                  <c:v>35800</c:v>
                </c:pt>
                <c:pt idx="8">
                  <c:v>65600</c:v>
                </c:pt>
                <c:pt idx="9">
                  <c:v>127500</c:v>
                </c:pt>
                <c:pt idx="10">
                  <c:v>157000</c:v>
                </c:pt>
                <c:pt idx="11">
                  <c:v>86000</c:v>
                </c:pt>
                <c:pt idx="12">
                  <c:v>133000</c:v>
                </c:pt>
                <c:pt idx="13">
                  <c:v>183000</c:v>
                </c:pt>
                <c:pt idx="14">
                  <c:v>331000</c:v>
                </c:pt>
                <c:pt idx="15">
                  <c:v>273000</c:v>
                </c:pt>
                <c:pt idx="16">
                  <c:v>266000</c:v>
                </c:pt>
                <c:pt idx="17">
                  <c:v>288000</c:v>
                </c:pt>
                <c:pt idx="18">
                  <c:v>440000</c:v>
                </c:pt>
                <c:pt idx="19">
                  <c:v>459000</c:v>
                </c:pt>
                <c:pt idx="20">
                  <c:v>719000</c:v>
                </c:pt>
                <c:pt idx="21">
                  <c:v>757000</c:v>
                </c:pt>
                <c:pt idx="22">
                  <c:v>828000</c:v>
                </c:pt>
                <c:pt idx="23">
                  <c:v>820000</c:v>
                </c:pt>
                <c:pt idx="24">
                  <c:v>646000</c:v>
                </c:pt>
                <c:pt idx="25">
                  <c:v>484000</c:v>
                </c:pt>
                <c:pt idx="26">
                  <c:v>610000</c:v>
                </c:pt>
                <c:pt idx="27">
                  <c:v>1146000</c:v>
                </c:pt>
                <c:pt idx="28">
                  <c:v>1748000</c:v>
                </c:pt>
                <c:pt idx="29">
                  <c:v>2053000</c:v>
                </c:pt>
                <c:pt idx="30">
                  <c:v>2562000</c:v>
                </c:pt>
                <c:pt idx="31">
                  <c:v>2328000</c:v>
                </c:pt>
                <c:pt idx="32">
                  <c:v>2810000</c:v>
                </c:pt>
                <c:pt idx="33">
                  <c:v>2698000</c:v>
                </c:pt>
                <c:pt idx="34">
                  <c:v>2560000</c:v>
                </c:pt>
                <c:pt idx="35">
                  <c:v>3078000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8A-4167-AFE7-7DC024EBB41D}"/>
            </c:ext>
          </c:extLst>
        </c:ser>
        <c:ser>
          <c:idx val="5"/>
          <c:order val="5"/>
          <c:tx>
            <c:strRef>
              <c:f>'家計主要指標3 (4)'!$BK$16</c:f>
              <c:strCache>
                <c:ptCount val="1"/>
                <c:pt idx="0">
                  <c:v>簡易保険・生命保険会社等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(4)'!$BL$16:$CU$16</c:f>
              <c:numCache>
                <c:formatCode>#,##0;"△ "#,##0</c:formatCode>
                <c:ptCount val="36"/>
                <c:pt idx="0">
                  <c:v>4263</c:v>
                </c:pt>
                <c:pt idx="1">
                  <c:v>2000</c:v>
                </c:pt>
                <c:pt idx="2">
                  <c:v>1956</c:v>
                </c:pt>
                <c:pt idx="3">
                  <c:v>100</c:v>
                </c:pt>
                <c:pt idx="4">
                  <c:v>1000</c:v>
                </c:pt>
                <c:pt idx="5">
                  <c:v>5400</c:v>
                </c:pt>
                <c:pt idx="6">
                  <c:v>5900</c:v>
                </c:pt>
                <c:pt idx="7">
                  <c:v>2100</c:v>
                </c:pt>
                <c:pt idx="8">
                  <c:v>3100</c:v>
                </c:pt>
                <c:pt idx="9">
                  <c:v>3700</c:v>
                </c:pt>
                <c:pt idx="10">
                  <c:v>8000</c:v>
                </c:pt>
                <c:pt idx="11">
                  <c:v>5000</c:v>
                </c:pt>
                <c:pt idx="12">
                  <c:v>7000</c:v>
                </c:pt>
                <c:pt idx="13">
                  <c:v>4000</c:v>
                </c:pt>
                <c:pt idx="14">
                  <c:v>3000</c:v>
                </c:pt>
                <c:pt idx="15">
                  <c:v>1000</c:v>
                </c:pt>
                <c:pt idx="16">
                  <c:v>4000</c:v>
                </c:pt>
                <c:pt idx="17">
                  <c:v>12000</c:v>
                </c:pt>
                <c:pt idx="18">
                  <c:v>17000</c:v>
                </c:pt>
                <c:pt idx="19">
                  <c:v>26000</c:v>
                </c:pt>
                <c:pt idx="20">
                  <c:v>43000</c:v>
                </c:pt>
                <c:pt idx="21">
                  <c:v>67000</c:v>
                </c:pt>
                <c:pt idx="22">
                  <c:v>21000</c:v>
                </c:pt>
                <c:pt idx="23">
                  <c:v>34000</c:v>
                </c:pt>
                <c:pt idx="24">
                  <c:v>13000</c:v>
                </c:pt>
                <c:pt idx="25">
                  <c:v>115000</c:v>
                </c:pt>
                <c:pt idx="26">
                  <c:v>53000</c:v>
                </c:pt>
                <c:pt idx="27">
                  <c:v>50000</c:v>
                </c:pt>
                <c:pt idx="28">
                  <c:v>107000</c:v>
                </c:pt>
                <c:pt idx="29">
                  <c:v>81000</c:v>
                </c:pt>
                <c:pt idx="30">
                  <c:v>53000</c:v>
                </c:pt>
                <c:pt idx="31">
                  <c:v>78000</c:v>
                </c:pt>
                <c:pt idx="32">
                  <c:v>26000</c:v>
                </c:pt>
                <c:pt idx="33">
                  <c:v>38000</c:v>
                </c:pt>
                <c:pt idx="34">
                  <c:v>64000</c:v>
                </c:pt>
                <c:pt idx="35">
                  <c:v>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8A-4167-AFE7-7DC024EBB41D}"/>
            </c:ext>
          </c:extLst>
        </c:ser>
        <c:ser>
          <c:idx val="6"/>
          <c:order val="6"/>
          <c:tx>
            <c:strRef>
              <c:f>'家計主要指標3 (4)'!$BK$18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'家計主要指標3 (4)'!$BL$3:$CU$3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'家計主要指標3 (4)'!$BL$18:$CU$18</c:f>
              <c:numCache>
                <c:formatCode>#,##0;"△ "#,##0</c:formatCode>
                <c:ptCount val="36"/>
                <c:pt idx="0">
                  <c:v>45826</c:v>
                </c:pt>
                <c:pt idx="1">
                  <c:v>36308</c:v>
                </c:pt>
                <c:pt idx="2">
                  <c:v>40856</c:v>
                </c:pt>
                <c:pt idx="3">
                  <c:v>119600</c:v>
                </c:pt>
                <c:pt idx="4">
                  <c:v>161800</c:v>
                </c:pt>
                <c:pt idx="5">
                  <c:v>169200</c:v>
                </c:pt>
                <c:pt idx="6">
                  <c:v>137700</c:v>
                </c:pt>
                <c:pt idx="7">
                  <c:v>178400</c:v>
                </c:pt>
                <c:pt idx="8">
                  <c:v>267900</c:v>
                </c:pt>
                <c:pt idx="9">
                  <c:v>305100</c:v>
                </c:pt>
                <c:pt idx="10">
                  <c:v>532000</c:v>
                </c:pt>
                <c:pt idx="11">
                  <c:v>340000</c:v>
                </c:pt>
                <c:pt idx="12">
                  <c:v>375000</c:v>
                </c:pt>
                <c:pt idx="13">
                  <c:v>406000</c:v>
                </c:pt>
                <c:pt idx="14">
                  <c:v>500000</c:v>
                </c:pt>
                <c:pt idx="15">
                  <c:v>501000</c:v>
                </c:pt>
                <c:pt idx="16">
                  <c:v>534000</c:v>
                </c:pt>
                <c:pt idx="17">
                  <c:v>601000</c:v>
                </c:pt>
                <c:pt idx="18">
                  <c:v>605000</c:v>
                </c:pt>
                <c:pt idx="19">
                  <c:v>409000</c:v>
                </c:pt>
                <c:pt idx="20">
                  <c:v>727000</c:v>
                </c:pt>
                <c:pt idx="21">
                  <c:v>485000</c:v>
                </c:pt>
                <c:pt idx="22">
                  <c:v>486000</c:v>
                </c:pt>
                <c:pt idx="23">
                  <c:v>748000</c:v>
                </c:pt>
                <c:pt idx="24">
                  <c:v>551000</c:v>
                </c:pt>
                <c:pt idx="25">
                  <c:v>301000</c:v>
                </c:pt>
                <c:pt idx="26">
                  <c:v>529000</c:v>
                </c:pt>
                <c:pt idx="27">
                  <c:v>545000</c:v>
                </c:pt>
                <c:pt idx="28">
                  <c:v>800000</c:v>
                </c:pt>
                <c:pt idx="29">
                  <c:v>599000</c:v>
                </c:pt>
                <c:pt idx="30">
                  <c:v>911000</c:v>
                </c:pt>
                <c:pt idx="31">
                  <c:v>1159000</c:v>
                </c:pt>
                <c:pt idx="32">
                  <c:v>969000</c:v>
                </c:pt>
                <c:pt idx="33">
                  <c:v>954000</c:v>
                </c:pt>
                <c:pt idx="34">
                  <c:v>1032000</c:v>
                </c:pt>
                <c:pt idx="35">
                  <c:v>662000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8A-4167-AFE7-7DC024EB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2305608"/>
        <c:axId val="552303312"/>
      </c:barChart>
      <c:catAx>
        <c:axId val="55230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303312"/>
        <c:crosses val="autoZero"/>
        <c:auto val="1"/>
        <c:lblAlgn val="ctr"/>
        <c:lblOffset val="100"/>
        <c:noMultiLvlLbl val="0"/>
      </c:catAx>
      <c:valAx>
        <c:axId val="55230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305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  <a:endParaRPr lang="en-US" altLang="ja-JP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(4)'!$DS$10</c:f>
              <c:strCache>
                <c:ptCount val="1"/>
                <c:pt idx="0">
                  <c:v>住宅・土地のための負債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(4)'!$DT$3:$EJ$3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(4)'!$DT$10:$EJ$10</c:f>
              <c:numCache>
                <c:formatCode>#,##0;"△ "#,##0</c:formatCode>
                <c:ptCount val="17"/>
                <c:pt idx="0">
                  <c:v>3730000</c:v>
                </c:pt>
                <c:pt idx="1">
                  <c:v>4610000</c:v>
                </c:pt>
                <c:pt idx="2">
                  <c:v>6550000</c:v>
                </c:pt>
                <c:pt idx="3">
                  <c:v>6090000</c:v>
                </c:pt>
                <c:pt idx="4">
                  <c:v>3650000</c:v>
                </c:pt>
                <c:pt idx="5">
                  <c:v>5510000</c:v>
                </c:pt>
                <c:pt idx="6">
                  <c:v>5990000</c:v>
                </c:pt>
                <c:pt idx="7">
                  <c:v>5290000</c:v>
                </c:pt>
                <c:pt idx="8">
                  <c:v>5010000</c:v>
                </c:pt>
                <c:pt idx="9">
                  <c:v>5480000</c:v>
                </c:pt>
                <c:pt idx="10">
                  <c:v>5130000</c:v>
                </c:pt>
                <c:pt idx="11">
                  <c:v>4580000</c:v>
                </c:pt>
                <c:pt idx="12">
                  <c:v>6290000</c:v>
                </c:pt>
                <c:pt idx="13">
                  <c:v>6190000</c:v>
                </c:pt>
                <c:pt idx="14">
                  <c:v>7040000</c:v>
                </c:pt>
                <c:pt idx="15">
                  <c:v>7180000</c:v>
                </c:pt>
                <c:pt idx="16">
                  <c:v>8720000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2-476E-839E-3943070C81FB}"/>
            </c:ext>
          </c:extLst>
        </c:ser>
        <c:ser>
          <c:idx val="1"/>
          <c:order val="1"/>
          <c:tx>
            <c:strRef>
              <c:f>'家計主要指標3 (4)'!$DS$11</c:f>
              <c:strCache>
                <c:ptCount val="1"/>
                <c:pt idx="0">
                  <c:v>住宅・土地以外の負債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(4)'!$DT$3:$EJ$3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(4)'!$DT$11:$EJ$11</c:f>
              <c:numCache>
                <c:formatCode>#,##0;"△ "#,##0</c:formatCode>
                <c:ptCount val="17"/>
                <c:pt idx="0">
                  <c:v>210000</c:v>
                </c:pt>
                <c:pt idx="1">
                  <c:v>540000</c:v>
                </c:pt>
                <c:pt idx="2">
                  <c:v>380000</c:v>
                </c:pt>
                <c:pt idx="3">
                  <c:v>140000</c:v>
                </c:pt>
                <c:pt idx="4">
                  <c:v>340000</c:v>
                </c:pt>
                <c:pt idx="5">
                  <c:v>270000</c:v>
                </c:pt>
                <c:pt idx="6">
                  <c:v>260000</c:v>
                </c:pt>
                <c:pt idx="7">
                  <c:v>240000</c:v>
                </c:pt>
                <c:pt idx="8">
                  <c:v>390000</c:v>
                </c:pt>
                <c:pt idx="9">
                  <c:v>170000</c:v>
                </c:pt>
                <c:pt idx="10">
                  <c:v>240000</c:v>
                </c:pt>
                <c:pt idx="11">
                  <c:v>210000</c:v>
                </c:pt>
                <c:pt idx="12">
                  <c:v>670000</c:v>
                </c:pt>
                <c:pt idx="13">
                  <c:v>780000</c:v>
                </c:pt>
                <c:pt idx="14">
                  <c:v>290000</c:v>
                </c:pt>
                <c:pt idx="15">
                  <c:v>620000</c:v>
                </c:pt>
                <c:pt idx="16">
                  <c:v>2020000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2-476E-839E-3943070C8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8331104"/>
        <c:axId val="698331432"/>
      </c:barChart>
      <c:catAx>
        <c:axId val="6983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8331432"/>
        <c:crosses val="autoZero"/>
        <c:auto val="1"/>
        <c:lblAlgn val="ctr"/>
        <c:lblOffset val="100"/>
        <c:noMultiLvlLbl val="0"/>
      </c:catAx>
      <c:valAx>
        <c:axId val="69833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833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貯蓄動向調査・家計調査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(4)'!$C$59</c:f>
              <c:strCache>
                <c:ptCount val="1"/>
                <c:pt idx="0">
                  <c:v>金融機関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(4)'!$D$58:$BD$58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(4)'!$D$59:$BD$59</c:f>
              <c:numCache>
                <c:formatCode>#,##0;"△ "#,##0</c:formatCode>
                <c:ptCount val="53"/>
                <c:pt idx="0">
                  <c:v>626036</c:v>
                </c:pt>
                <c:pt idx="1">
                  <c:v>620957</c:v>
                </c:pt>
                <c:pt idx="2">
                  <c:v>665303</c:v>
                </c:pt>
                <c:pt idx="3">
                  <c:v>828200</c:v>
                </c:pt>
                <c:pt idx="4">
                  <c:v>1032400</c:v>
                </c:pt>
                <c:pt idx="5">
                  <c:v>1154300</c:v>
                </c:pt>
                <c:pt idx="6">
                  <c:v>1318200</c:v>
                </c:pt>
                <c:pt idx="7">
                  <c:v>1604100</c:v>
                </c:pt>
                <c:pt idx="8">
                  <c:v>1804400</c:v>
                </c:pt>
                <c:pt idx="9">
                  <c:v>2080600</c:v>
                </c:pt>
                <c:pt idx="10">
                  <c:v>2452000</c:v>
                </c:pt>
                <c:pt idx="11">
                  <c:v>2950000</c:v>
                </c:pt>
                <c:pt idx="12">
                  <c:v>3248000</c:v>
                </c:pt>
                <c:pt idx="13">
                  <c:v>3478000</c:v>
                </c:pt>
                <c:pt idx="14">
                  <c:v>3781000</c:v>
                </c:pt>
                <c:pt idx="15">
                  <c:v>4472000</c:v>
                </c:pt>
                <c:pt idx="16">
                  <c:v>5239000</c:v>
                </c:pt>
                <c:pt idx="17">
                  <c:v>5646000</c:v>
                </c:pt>
                <c:pt idx="18">
                  <c:v>5822000</c:v>
                </c:pt>
                <c:pt idx="19">
                  <c:v>6158000</c:v>
                </c:pt>
                <c:pt idx="20">
                  <c:v>6580000</c:v>
                </c:pt>
                <c:pt idx="21">
                  <c:v>6983000</c:v>
                </c:pt>
                <c:pt idx="22">
                  <c:v>7836000</c:v>
                </c:pt>
                <c:pt idx="23">
                  <c:v>8513000</c:v>
                </c:pt>
                <c:pt idx="24">
                  <c:v>9479000</c:v>
                </c:pt>
                <c:pt idx="25">
                  <c:v>10097000</c:v>
                </c:pt>
                <c:pt idx="26">
                  <c:v>10823000</c:v>
                </c:pt>
                <c:pt idx="27">
                  <c:v>11308000</c:v>
                </c:pt>
                <c:pt idx="28">
                  <c:v>11828000</c:v>
                </c:pt>
                <c:pt idx="29">
                  <c:v>11802000</c:v>
                </c:pt>
                <c:pt idx="30">
                  <c:v>12069000</c:v>
                </c:pt>
                <c:pt idx="31">
                  <c:v>12254000</c:v>
                </c:pt>
                <c:pt idx="32">
                  <c:v>11970000</c:v>
                </c:pt>
                <c:pt idx="33">
                  <c:v>12890000</c:v>
                </c:pt>
                <c:pt idx="34">
                  <c:v>13357000</c:v>
                </c:pt>
                <c:pt idx="35">
                  <c:v>13004000</c:v>
                </c:pt>
                <c:pt idx="36">
                  <c:v>12240000</c:v>
                </c:pt>
                <c:pt idx="37">
                  <c:v>12330000</c:v>
                </c:pt>
                <c:pt idx="38">
                  <c:v>12100000</c:v>
                </c:pt>
                <c:pt idx="39">
                  <c:v>12250000</c:v>
                </c:pt>
                <c:pt idx="40">
                  <c:v>11980000</c:v>
                </c:pt>
                <c:pt idx="41">
                  <c:v>12120000</c:v>
                </c:pt>
                <c:pt idx="42">
                  <c:v>11950000</c:v>
                </c:pt>
                <c:pt idx="43">
                  <c:v>11450000</c:v>
                </c:pt>
                <c:pt idx="44">
                  <c:v>11790000</c:v>
                </c:pt>
                <c:pt idx="45">
                  <c:v>11790000</c:v>
                </c:pt>
                <c:pt idx="46">
                  <c:v>11770000</c:v>
                </c:pt>
                <c:pt idx="47">
                  <c:v>11810000</c:v>
                </c:pt>
                <c:pt idx="48">
                  <c:v>12330000</c:v>
                </c:pt>
                <c:pt idx="49">
                  <c:v>12500000</c:v>
                </c:pt>
                <c:pt idx="50">
                  <c:v>12410000</c:v>
                </c:pt>
                <c:pt idx="51">
                  <c:v>12740000</c:v>
                </c:pt>
                <c:pt idx="52">
                  <c:v>12600000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3-4C87-9C97-40BB4F010D9C}"/>
            </c:ext>
          </c:extLst>
        </c:ser>
        <c:ser>
          <c:idx val="1"/>
          <c:order val="1"/>
          <c:tx>
            <c:strRef>
              <c:f>'家計主要指標3 (4)'!$C$60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(4)'!$D$58:$BD$58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(4)'!$D$60:$BD$60</c:f>
              <c:numCache>
                <c:formatCode>#,##0;"△ "#,##0</c:formatCode>
                <c:ptCount val="53"/>
                <c:pt idx="0">
                  <c:v>59884</c:v>
                </c:pt>
                <c:pt idx="1">
                  <c:v>58973</c:v>
                </c:pt>
                <c:pt idx="2">
                  <c:v>65493</c:v>
                </c:pt>
                <c:pt idx="3">
                  <c:v>72500</c:v>
                </c:pt>
                <c:pt idx="4">
                  <c:v>96900</c:v>
                </c:pt>
                <c:pt idx="5">
                  <c:v>108000</c:v>
                </c:pt>
                <c:pt idx="6">
                  <c:v>100900</c:v>
                </c:pt>
                <c:pt idx="7">
                  <c:v>126300</c:v>
                </c:pt>
                <c:pt idx="8">
                  <c:v>130800</c:v>
                </c:pt>
                <c:pt idx="9">
                  <c:v>171400</c:v>
                </c:pt>
                <c:pt idx="10">
                  <c:v>183000</c:v>
                </c:pt>
                <c:pt idx="11">
                  <c:v>201000</c:v>
                </c:pt>
                <c:pt idx="12">
                  <c:v>238000</c:v>
                </c:pt>
                <c:pt idx="13">
                  <c:v>244000</c:v>
                </c:pt>
                <c:pt idx="14">
                  <c:v>242000</c:v>
                </c:pt>
                <c:pt idx="15">
                  <c:v>262000</c:v>
                </c:pt>
                <c:pt idx="16">
                  <c:v>273000</c:v>
                </c:pt>
                <c:pt idx="17">
                  <c:v>265000</c:v>
                </c:pt>
                <c:pt idx="18">
                  <c:v>286000</c:v>
                </c:pt>
                <c:pt idx="19">
                  <c:v>330000</c:v>
                </c:pt>
                <c:pt idx="20">
                  <c:v>339000</c:v>
                </c:pt>
                <c:pt idx="21">
                  <c:v>346000</c:v>
                </c:pt>
                <c:pt idx="22">
                  <c:v>357000</c:v>
                </c:pt>
                <c:pt idx="23">
                  <c:v>418000</c:v>
                </c:pt>
                <c:pt idx="24">
                  <c:v>467000</c:v>
                </c:pt>
                <c:pt idx="25">
                  <c:v>410000</c:v>
                </c:pt>
                <c:pt idx="26">
                  <c:v>460000</c:v>
                </c:pt>
                <c:pt idx="27">
                  <c:v>558000</c:v>
                </c:pt>
                <c:pt idx="28">
                  <c:v>530000</c:v>
                </c:pt>
                <c:pt idx="29">
                  <c:v>541000</c:v>
                </c:pt>
                <c:pt idx="30">
                  <c:v>544000</c:v>
                </c:pt>
                <c:pt idx="31">
                  <c:v>537000</c:v>
                </c:pt>
                <c:pt idx="32">
                  <c:v>530000</c:v>
                </c:pt>
                <c:pt idx="33">
                  <c:v>627000</c:v>
                </c:pt>
                <c:pt idx="34">
                  <c:v>570000</c:v>
                </c:pt>
                <c:pt idx="35">
                  <c:v>554000</c:v>
                </c:pt>
                <c:pt idx="36">
                  <c:v>560000</c:v>
                </c:pt>
                <c:pt idx="37">
                  <c:v>590000</c:v>
                </c:pt>
                <c:pt idx="38">
                  <c:v>630000</c:v>
                </c:pt>
                <c:pt idx="39">
                  <c:v>670000</c:v>
                </c:pt>
                <c:pt idx="40">
                  <c:v>660000</c:v>
                </c:pt>
                <c:pt idx="41">
                  <c:v>560000</c:v>
                </c:pt>
                <c:pt idx="42">
                  <c:v>550000</c:v>
                </c:pt>
                <c:pt idx="43">
                  <c:v>580000</c:v>
                </c:pt>
                <c:pt idx="44">
                  <c:v>650000</c:v>
                </c:pt>
                <c:pt idx="45">
                  <c:v>540000</c:v>
                </c:pt>
                <c:pt idx="46">
                  <c:v>560000</c:v>
                </c:pt>
                <c:pt idx="47">
                  <c:v>630000</c:v>
                </c:pt>
                <c:pt idx="48">
                  <c:v>570000</c:v>
                </c:pt>
                <c:pt idx="49">
                  <c:v>590000</c:v>
                </c:pt>
                <c:pt idx="50">
                  <c:v>590000</c:v>
                </c:pt>
                <c:pt idx="51">
                  <c:v>520000</c:v>
                </c:pt>
                <c:pt idx="52">
                  <c:v>590000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3-4C87-9C97-40BB4F010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9683072"/>
        <c:axId val="699684384"/>
      </c:barChart>
      <c:catAx>
        <c:axId val="6996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9684384"/>
        <c:crosses val="autoZero"/>
        <c:auto val="1"/>
        <c:lblAlgn val="ctr"/>
        <c:lblOffset val="100"/>
        <c:noMultiLvlLbl val="0"/>
      </c:catAx>
      <c:valAx>
        <c:axId val="69968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968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可処分所得に占める借入金・月賦・掛買の割合</a:t>
            </a:r>
            <a:r>
              <a:rPr lang="en-US" altLang="ja-JP"/>
              <a:t>《</a:t>
            </a:r>
            <a:r>
              <a:rPr lang="ja-JP" altLang="en-US"/>
              <a:t>家計調査</a:t>
            </a:r>
            <a:r>
              <a:rPr lang="en-US" altLang="ja-JP"/>
              <a:t>》</a:t>
            </a:r>
            <a:r>
              <a:rPr lang="ja-JP" altLang="en-US"/>
              <a:t> </a:t>
            </a:r>
            <a:endParaRPr lang="en-US" altLang="ja-JP"/>
          </a:p>
          <a:p>
            <a:pPr>
              <a:defRPr/>
            </a:pPr>
            <a:r>
              <a:rPr lang="ja-JP" altLang="en-US"/>
              <a:t>盛岡市 </a:t>
            </a:r>
            <a:r>
              <a:rPr lang="en-US" altLang="ja-JP"/>
              <a:t>1965-2018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'家計主要指標1(盛岡市) (2)'!$AJ$4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(2)'!$AJ$5:$AJ$58</c:f>
              <c:numCache>
                <c:formatCode>0.0%</c:formatCode>
                <c:ptCount val="54"/>
                <c:pt idx="0">
                  <c:v>2.8768009594596727E-2</c:v>
                </c:pt>
                <c:pt idx="1">
                  <c:v>1.1865305581333687E-2</c:v>
                </c:pt>
                <c:pt idx="2">
                  <c:v>2.6804860614724802E-2</c:v>
                </c:pt>
                <c:pt idx="3">
                  <c:v>3.2026328392666364E-2</c:v>
                </c:pt>
                <c:pt idx="4">
                  <c:v>3.2000957634642432E-2</c:v>
                </c:pt>
                <c:pt idx="5">
                  <c:v>2.9440488301119023E-2</c:v>
                </c:pt>
                <c:pt idx="6">
                  <c:v>1.7988737195661981E-2</c:v>
                </c:pt>
                <c:pt idx="7">
                  <c:v>2.5768049736041992E-2</c:v>
                </c:pt>
                <c:pt idx="8">
                  <c:v>0</c:v>
                </c:pt>
                <c:pt idx="9">
                  <c:v>2.1353263045509143E-3</c:v>
                </c:pt>
                <c:pt idx="10">
                  <c:v>1.8732436867019971E-2</c:v>
                </c:pt>
                <c:pt idx="11">
                  <c:v>3.1279924707893751E-2</c:v>
                </c:pt>
                <c:pt idx="12">
                  <c:v>0</c:v>
                </c:pt>
                <c:pt idx="13">
                  <c:v>4.1617079591763136E-3</c:v>
                </c:pt>
                <c:pt idx="14">
                  <c:v>0</c:v>
                </c:pt>
                <c:pt idx="15">
                  <c:v>0</c:v>
                </c:pt>
                <c:pt idx="16">
                  <c:v>1.0010312047190051E-2</c:v>
                </c:pt>
                <c:pt idx="17">
                  <c:v>6.1918932243978028E-2</c:v>
                </c:pt>
                <c:pt idx="18">
                  <c:v>0</c:v>
                </c:pt>
                <c:pt idx="19">
                  <c:v>2.0990044247787609E-2</c:v>
                </c:pt>
                <c:pt idx="20">
                  <c:v>0</c:v>
                </c:pt>
                <c:pt idx="21">
                  <c:v>5.4296356017850857E-2</c:v>
                </c:pt>
                <c:pt idx="22">
                  <c:v>4.4173215275491742E-2</c:v>
                </c:pt>
                <c:pt idx="23">
                  <c:v>0</c:v>
                </c:pt>
                <c:pt idx="24">
                  <c:v>0</c:v>
                </c:pt>
                <c:pt idx="25">
                  <c:v>1.9728675982055945E-2</c:v>
                </c:pt>
                <c:pt idx="26">
                  <c:v>1.7067021735035392E-2</c:v>
                </c:pt>
                <c:pt idx="27">
                  <c:v>0</c:v>
                </c:pt>
                <c:pt idx="28">
                  <c:v>0</c:v>
                </c:pt>
                <c:pt idx="29">
                  <c:v>2.3486046652320083E-2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1.8145902466999653E-2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5.6954251731546002E-2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8.2907964806087156E-2</c:v>
                </c:pt>
                <c:pt idx="49">
                  <c:v>2.3019731884440561E-2</c:v>
                </c:pt>
                <c:pt idx="50">
                  <c:v>0</c:v>
                </c:pt>
                <c:pt idx="51">
                  <c:v>9.8345331344755912E-2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2-4652-B80B-A7763821A872}"/>
            </c:ext>
          </c:extLst>
        </c:ser>
        <c:ser>
          <c:idx val="1"/>
          <c:order val="1"/>
          <c:tx>
            <c:strRef>
              <c:f>'家計主要指標1(盛岡市) (2)'!$AK$4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(2)'!$AK$5:$AK$58</c:f>
              <c:numCache>
                <c:formatCode>0.0%</c:formatCode>
                <c:ptCount val="54"/>
                <c:pt idx="5">
                  <c:v>1.8718209562563581E-3</c:v>
                </c:pt>
                <c:pt idx="6">
                  <c:v>2.3561652991995721E-3</c:v>
                </c:pt>
                <c:pt idx="7">
                  <c:v>8.5389281338395673E-3</c:v>
                </c:pt>
                <c:pt idx="8">
                  <c:v>4.4434775156082093E-3</c:v>
                </c:pt>
                <c:pt idx="9">
                  <c:v>7.2183313121231994E-3</c:v>
                </c:pt>
                <c:pt idx="10">
                  <c:v>4.9978311298870303E-3</c:v>
                </c:pt>
                <c:pt idx="11">
                  <c:v>3.8468019349084948E-3</c:v>
                </c:pt>
                <c:pt idx="12">
                  <c:v>4.7043676339506785E-3</c:v>
                </c:pt>
                <c:pt idx="13">
                  <c:v>2.5749215622633344E-3</c:v>
                </c:pt>
                <c:pt idx="14">
                  <c:v>4.2563972637446159E-3</c:v>
                </c:pt>
                <c:pt idx="15">
                  <c:v>7.4756876287201636E-3</c:v>
                </c:pt>
                <c:pt idx="16">
                  <c:v>1.3992552778781719E-3</c:v>
                </c:pt>
                <c:pt idx="17">
                  <c:v>2.9317509508381464E-3</c:v>
                </c:pt>
                <c:pt idx="18">
                  <c:v>2.9605015164958799E-3</c:v>
                </c:pt>
                <c:pt idx="19">
                  <c:v>9.0953785644051126E-4</c:v>
                </c:pt>
                <c:pt idx="20">
                  <c:v>6.8713090551181105E-3</c:v>
                </c:pt>
                <c:pt idx="21">
                  <c:v>2.2966512610290359E-3</c:v>
                </c:pt>
                <c:pt idx="22">
                  <c:v>3.0448569153590552E-2</c:v>
                </c:pt>
                <c:pt idx="23">
                  <c:v>1.1786250439189549E-2</c:v>
                </c:pt>
                <c:pt idx="24">
                  <c:v>1.1728326351540292E-2</c:v>
                </c:pt>
                <c:pt idx="25">
                  <c:v>5.7684681111872232E-3</c:v>
                </c:pt>
                <c:pt idx="26">
                  <c:v>1.9688747480846695E-3</c:v>
                </c:pt>
                <c:pt idx="27">
                  <c:v>6.8631971260061861E-3</c:v>
                </c:pt>
                <c:pt idx="28">
                  <c:v>3.924544261520186E-3</c:v>
                </c:pt>
                <c:pt idx="29">
                  <c:v>4.9608061742159072E-3</c:v>
                </c:pt>
                <c:pt idx="30">
                  <c:v>8.3382208497918982E-4</c:v>
                </c:pt>
                <c:pt idx="31">
                  <c:v>0</c:v>
                </c:pt>
                <c:pt idx="32">
                  <c:v>4.6520321488650288E-4</c:v>
                </c:pt>
                <c:pt idx="33">
                  <c:v>9.9115929007138499E-5</c:v>
                </c:pt>
                <c:pt idx="34">
                  <c:v>3.1985285141085222E-3</c:v>
                </c:pt>
                <c:pt idx="35">
                  <c:v>1.084416364156991E-2</c:v>
                </c:pt>
                <c:pt idx="36">
                  <c:v>1.9034534083265354E-3</c:v>
                </c:pt>
                <c:pt idx="37">
                  <c:v>8.8002278795850926E-4</c:v>
                </c:pt>
                <c:pt idx="38">
                  <c:v>0</c:v>
                </c:pt>
                <c:pt idx="39">
                  <c:v>2.3987097921679E-3</c:v>
                </c:pt>
                <c:pt idx="40">
                  <c:v>2.4642129649644355E-3</c:v>
                </c:pt>
                <c:pt idx="41">
                  <c:v>6.8644927676133233E-5</c:v>
                </c:pt>
                <c:pt idx="42">
                  <c:v>1.0946409653606385E-2</c:v>
                </c:pt>
                <c:pt idx="43">
                  <c:v>5.4033298307493149E-4</c:v>
                </c:pt>
                <c:pt idx="44">
                  <c:v>2.5270010057464002E-6</c:v>
                </c:pt>
                <c:pt idx="45">
                  <c:v>3.9856739733298277E-3</c:v>
                </c:pt>
                <c:pt idx="46">
                  <c:v>5.0255465281849398E-5</c:v>
                </c:pt>
                <c:pt idx="47">
                  <c:v>0</c:v>
                </c:pt>
                <c:pt idx="48">
                  <c:v>6.3491585482761907E-4</c:v>
                </c:pt>
                <c:pt idx="49">
                  <c:v>2.1359008941985091E-4</c:v>
                </c:pt>
                <c:pt idx="50">
                  <c:v>8.8108754181484398E-4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2-4652-B80B-A7763821A872}"/>
            </c:ext>
          </c:extLst>
        </c:ser>
        <c:ser>
          <c:idx val="2"/>
          <c:order val="2"/>
          <c:tx>
            <c:strRef>
              <c:f>'家計主要指標1(盛岡市) (2)'!$AL$4</c:f>
              <c:strCache>
                <c:ptCount val="1"/>
                <c:pt idx="0">
                  <c:v>月賦/分割払購入借入金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(2)'!$AL$5:$AL$58</c:f>
              <c:numCache>
                <c:formatCode>0.0%</c:formatCode>
                <c:ptCount val="54"/>
                <c:pt idx="0">
                  <c:v>5.1444712714418722E-2</c:v>
                </c:pt>
                <c:pt idx="1">
                  <c:v>5.916081134826992E-2</c:v>
                </c:pt>
                <c:pt idx="2">
                  <c:v>4.6241821080991917E-2</c:v>
                </c:pt>
                <c:pt idx="3">
                  <c:v>5.9202043397639778E-2</c:v>
                </c:pt>
                <c:pt idx="4">
                  <c:v>4.6395403353716322E-2</c:v>
                </c:pt>
                <c:pt idx="5">
                  <c:v>2.4760935910478128E-2</c:v>
                </c:pt>
                <c:pt idx="6">
                  <c:v>2.8641612218638771E-2</c:v>
                </c:pt>
                <c:pt idx="7">
                  <c:v>3.0903507843107594E-2</c:v>
                </c:pt>
                <c:pt idx="8">
                  <c:v>2.3944674090043052E-2</c:v>
                </c:pt>
                <c:pt idx="9">
                  <c:v>1.9600902871665729E-2</c:v>
                </c:pt>
                <c:pt idx="10">
                  <c:v>1.1113101861456349E-2</c:v>
                </c:pt>
                <c:pt idx="11">
                  <c:v>1.5580369802604811E-2</c:v>
                </c:pt>
                <c:pt idx="12">
                  <c:v>2.1392492819649399E-2</c:v>
                </c:pt>
                <c:pt idx="13">
                  <c:v>1.8630314832846478E-2</c:v>
                </c:pt>
                <c:pt idx="14">
                  <c:v>1.5718990915342575E-2</c:v>
                </c:pt>
                <c:pt idx="15">
                  <c:v>2.3382653782863531E-2</c:v>
                </c:pt>
                <c:pt idx="16">
                  <c:v>1.6887220687757179E-2</c:v>
                </c:pt>
                <c:pt idx="17">
                  <c:v>1.5950016434239565E-2</c:v>
                </c:pt>
                <c:pt idx="18">
                  <c:v>1.4628530999727437E-2</c:v>
                </c:pt>
                <c:pt idx="19">
                  <c:v>2.1589233038348081E-2</c:v>
                </c:pt>
                <c:pt idx="20">
                  <c:v>9.5441683070866135E-3</c:v>
                </c:pt>
                <c:pt idx="21">
                  <c:v>6.958086824205398E-3</c:v>
                </c:pt>
                <c:pt idx="22">
                  <c:v>1.1327475458543297E-2</c:v>
                </c:pt>
                <c:pt idx="23">
                  <c:v>1.0332932295603846E-2</c:v>
                </c:pt>
                <c:pt idx="24">
                  <c:v>1.8933645364731945E-2</c:v>
                </c:pt>
                <c:pt idx="25">
                  <c:v>1.1634794163546371E-2</c:v>
                </c:pt>
                <c:pt idx="26">
                  <c:v>7.1323326391953164E-3</c:v>
                </c:pt>
                <c:pt idx="27">
                  <c:v>1.0566153727931148E-2</c:v>
                </c:pt>
                <c:pt idx="28">
                  <c:v>1.2687908547545449E-2</c:v>
                </c:pt>
                <c:pt idx="29">
                  <c:v>8.8477793046228843E-3</c:v>
                </c:pt>
                <c:pt idx="30">
                  <c:v>5.5917899145214592E-3</c:v>
                </c:pt>
                <c:pt idx="31">
                  <c:v>1.2485348480750157E-2</c:v>
                </c:pt>
                <c:pt idx="32">
                  <c:v>1.4591597266931112E-2</c:v>
                </c:pt>
                <c:pt idx="33">
                  <c:v>6.3089443507152506E-3</c:v>
                </c:pt>
                <c:pt idx="34">
                  <c:v>2.724446361572081E-3</c:v>
                </c:pt>
                <c:pt idx="35">
                  <c:v>2.3785111905487665E-2</c:v>
                </c:pt>
                <c:pt idx="36">
                  <c:v>2.4735353188403723E-3</c:v>
                </c:pt>
                <c:pt idx="37">
                  <c:v>1.1576931360538389E-2</c:v>
                </c:pt>
                <c:pt idx="38">
                  <c:v>4.4727541872331663E-3</c:v>
                </c:pt>
                <c:pt idx="39">
                  <c:v>8.0517813664954564E-3</c:v>
                </c:pt>
                <c:pt idx="40">
                  <c:v>6.9348903565098199E-3</c:v>
                </c:pt>
                <c:pt idx="41">
                  <c:v>6.4848005114047109E-3</c:v>
                </c:pt>
                <c:pt idx="42">
                  <c:v>9.3910782646131515E-3</c:v>
                </c:pt>
                <c:pt idx="43">
                  <c:v>1.4230301413832984E-2</c:v>
                </c:pt>
                <c:pt idx="44">
                  <c:v>1.9500866761344972E-2</c:v>
                </c:pt>
                <c:pt idx="45">
                  <c:v>4.6722714446059488E-3</c:v>
                </c:pt>
                <c:pt idx="46">
                  <c:v>3.6231797350819044E-3</c:v>
                </c:pt>
                <c:pt idx="47">
                  <c:v>4.3240921724658791E-3</c:v>
                </c:pt>
                <c:pt idx="48">
                  <c:v>1.0025647589076436E-2</c:v>
                </c:pt>
                <c:pt idx="49">
                  <c:v>2.8285087571936662E-2</c:v>
                </c:pt>
                <c:pt idx="50">
                  <c:v>3.4605388132560727E-2</c:v>
                </c:pt>
                <c:pt idx="51">
                  <c:v>1.8726292673188261E-2</c:v>
                </c:pt>
                <c:pt idx="52">
                  <c:v>3.9722996801904902E-3</c:v>
                </c:pt>
                <c:pt idx="53">
                  <c:v>2.3653185459444118E-2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2-4652-B80B-A7763821A872}"/>
            </c:ext>
          </c:extLst>
        </c:ser>
        <c:ser>
          <c:idx val="3"/>
          <c:order val="3"/>
          <c:tx>
            <c:strRef>
              <c:f>'家計主要指標1(盛岡市) (2)'!$AM$4</c:f>
              <c:strCache>
                <c:ptCount val="1"/>
                <c:pt idx="0">
                  <c:v>掛買/一括払購入借入金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'家計主要指標1(盛岡市) (2)'!$AD$5:$AD$58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'家計主要指標1(盛岡市) (2)'!$AM$5:$AM$58</c:f>
              <c:numCache>
                <c:formatCode>0.0%</c:formatCode>
                <c:ptCount val="54"/>
                <c:pt idx="5">
                  <c:v>8.006103763987792E-3</c:v>
                </c:pt>
                <c:pt idx="6">
                  <c:v>1.0218404825961265E-2</c:v>
                </c:pt>
                <c:pt idx="7">
                  <c:v>9.0532302712187443E-3</c:v>
                </c:pt>
                <c:pt idx="8">
                  <c:v>5.5180870631514412E-3</c:v>
                </c:pt>
                <c:pt idx="9">
                  <c:v>6.8237601471518349E-3</c:v>
                </c:pt>
                <c:pt idx="10">
                  <c:v>4.0454142541915773E-3</c:v>
                </c:pt>
                <c:pt idx="11">
                  <c:v>5.9674747964606131E-3</c:v>
                </c:pt>
                <c:pt idx="12">
                  <c:v>5.3709784322837706E-3</c:v>
                </c:pt>
                <c:pt idx="13">
                  <c:v>6.5599192181470664E-3</c:v>
                </c:pt>
                <c:pt idx="14">
                  <c:v>5.262586412827102E-3</c:v>
                </c:pt>
                <c:pt idx="15">
                  <c:v>7.7551203458066115E-3</c:v>
                </c:pt>
                <c:pt idx="16">
                  <c:v>5.6898626939311447E-3</c:v>
                </c:pt>
                <c:pt idx="17">
                  <c:v>7.3954078039160445E-3</c:v>
                </c:pt>
                <c:pt idx="18">
                  <c:v>6.4487320006727097E-3</c:v>
                </c:pt>
                <c:pt idx="19">
                  <c:v>1.0438176007866274E-2</c:v>
                </c:pt>
                <c:pt idx="20">
                  <c:v>1.0346948818897637E-2</c:v>
                </c:pt>
                <c:pt idx="21">
                  <c:v>1.0449905181517777E-2</c:v>
                </c:pt>
                <c:pt idx="22">
                  <c:v>1.2889012686434885E-2</c:v>
                </c:pt>
                <c:pt idx="23">
                  <c:v>1.9917911480680985E-2</c:v>
                </c:pt>
                <c:pt idx="24">
                  <c:v>1.5773512986678034E-2</c:v>
                </c:pt>
                <c:pt idx="25">
                  <c:v>8.9437007813184047E-3</c:v>
                </c:pt>
                <c:pt idx="26">
                  <c:v>1.7776642384738254E-2</c:v>
                </c:pt>
                <c:pt idx="27">
                  <c:v>1.7924038960290472E-2</c:v>
                </c:pt>
                <c:pt idx="28">
                  <c:v>2.0806511467837602E-2</c:v>
                </c:pt>
                <c:pt idx="29">
                  <c:v>1.9975023118739575E-2</c:v>
                </c:pt>
                <c:pt idx="30">
                  <c:v>1.7880066234680875E-2</c:v>
                </c:pt>
                <c:pt idx="31">
                  <c:v>2.2698584437832476E-2</c:v>
                </c:pt>
                <c:pt idx="32">
                  <c:v>2.4275715976822911E-2</c:v>
                </c:pt>
                <c:pt idx="33">
                  <c:v>2.6285113433871361E-2</c:v>
                </c:pt>
                <c:pt idx="34">
                  <c:v>2.876640975347728E-2</c:v>
                </c:pt>
                <c:pt idx="35">
                  <c:v>3.1412512354402788E-2</c:v>
                </c:pt>
                <c:pt idx="36">
                  <c:v>2.5324517338600031E-2</c:v>
                </c:pt>
                <c:pt idx="37">
                  <c:v>2.583793222435023E-2</c:v>
                </c:pt>
                <c:pt idx="38">
                  <c:v>3.6242788449755654E-2</c:v>
                </c:pt>
                <c:pt idx="39">
                  <c:v>5.1507365577312725E-2</c:v>
                </c:pt>
                <c:pt idx="40">
                  <c:v>4.2885951951661755E-2</c:v>
                </c:pt>
                <c:pt idx="41">
                  <c:v>4.4524816213931916E-2</c:v>
                </c:pt>
                <c:pt idx="42">
                  <c:v>5.8783929227145912E-2</c:v>
                </c:pt>
                <c:pt idx="43">
                  <c:v>4.9200192220584617E-2</c:v>
                </c:pt>
                <c:pt idx="44">
                  <c:v>5.6486053481449285E-2</c:v>
                </c:pt>
                <c:pt idx="45">
                  <c:v>6.2436544515620092E-2</c:v>
                </c:pt>
                <c:pt idx="46">
                  <c:v>5.9691527167865223E-2</c:v>
                </c:pt>
                <c:pt idx="47">
                  <c:v>7.9641871463187866E-2</c:v>
                </c:pt>
                <c:pt idx="48">
                  <c:v>8.5507857397397094E-2</c:v>
                </c:pt>
                <c:pt idx="49">
                  <c:v>8.2704962489740477E-2</c:v>
                </c:pt>
                <c:pt idx="50">
                  <c:v>7.0882142883438748E-2</c:v>
                </c:pt>
                <c:pt idx="51">
                  <c:v>9.2511127030169227E-2</c:v>
                </c:pt>
                <c:pt idx="52">
                  <c:v>8.118570332210287E-2</c:v>
                </c:pt>
                <c:pt idx="53">
                  <c:v>0.1045213656023757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2-4652-B80B-A7763821A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070080"/>
        <c:axId val="743068440"/>
      </c:barChart>
      <c:catAx>
        <c:axId val="7430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68440"/>
        <c:crosses val="autoZero"/>
        <c:auto val="1"/>
        <c:lblAlgn val="ctr"/>
        <c:lblOffset val="100"/>
        <c:noMultiLvlLbl val="0"/>
      </c:catAx>
      <c:valAx>
        <c:axId val="74306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7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(4)'!$C$63</c:f>
              <c:strCache>
                <c:ptCount val="1"/>
                <c:pt idx="0">
                  <c:v>金融機関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(4)'!$D$62:$BD$62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(4)'!$D$63:$BD$63</c:f>
              <c:numCache>
                <c:formatCode>#,##0;"△ "#,##0</c:formatCode>
                <c:ptCount val="53"/>
                <c:pt idx="0">
                  <c:v>388140</c:v>
                </c:pt>
                <c:pt idx="1">
                  <c:v>516744</c:v>
                </c:pt>
                <c:pt idx="2">
                  <c:v>554732</c:v>
                </c:pt>
                <c:pt idx="3">
                  <c:v>558700</c:v>
                </c:pt>
                <c:pt idx="4">
                  <c:v>756200</c:v>
                </c:pt>
                <c:pt idx="5">
                  <c:v>954800</c:v>
                </c:pt>
                <c:pt idx="6">
                  <c:v>1019000</c:v>
                </c:pt>
                <c:pt idx="7">
                  <c:v>1158200</c:v>
                </c:pt>
                <c:pt idx="8">
                  <c:v>1230100</c:v>
                </c:pt>
                <c:pt idx="9">
                  <c:v>1577100</c:v>
                </c:pt>
                <c:pt idx="10">
                  <c:v>1859000</c:v>
                </c:pt>
                <c:pt idx="11">
                  <c:v>2152000</c:v>
                </c:pt>
                <c:pt idx="12">
                  <c:v>2579000</c:v>
                </c:pt>
                <c:pt idx="13">
                  <c:v>2887000</c:v>
                </c:pt>
                <c:pt idx="14">
                  <c:v>3497000</c:v>
                </c:pt>
                <c:pt idx="15">
                  <c:v>4189000</c:v>
                </c:pt>
                <c:pt idx="16">
                  <c:v>4298000</c:v>
                </c:pt>
                <c:pt idx="17">
                  <c:v>4551000</c:v>
                </c:pt>
                <c:pt idx="18">
                  <c:v>5016000</c:v>
                </c:pt>
                <c:pt idx="19">
                  <c:v>6031000</c:v>
                </c:pt>
                <c:pt idx="20">
                  <c:v>4716000</c:v>
                </c:pt>
                <c:pt idx="21">
                  <c:v>4835000</c:v>
                </c:pt>
                <c:pt idx="22">
                  <c:v>5510000</c:v>
                </c:pt>
                <c:pt idx="23">
                  <c:v>7128000</c:v>
                </c:pt>
                <c:pt idx="24">
                  <c:v>7140000</c:v>
                </c:pt>
                <c:pt idx="25">
                  <c:v>6367000</c:v>
                </c:pt>
                <c:pt idx="26">
                  <c:v>6591000</c:v>
                </c:pt>
                <c:pt idx="27">
                  <c:v>8168000</c:v>
                </c:pt>
                <c:pt idx="28">
                  <c:v>8312000</c:v>
                </c:pt>
                <c:pt idx="29">
                  <c:v>8037000</c:v>
                </c:pt>
                <c:pt idx="30">
                  <c:v>9204000</c:v>
                </c:pt>
                <c:pt idx="31">
                  <c:v>10094000</c:v>
                </c:pt>
                <c:pt idx="32">
                  <c:v>9731000</c:v>
                </c:pt>
                <c:pt idx="33">
                  <c:v>10489000</c:v>
                </c:pt>
                <c:pt idx="34">
                  <c:v>9776000</c:v>
                </c:pt>
                <c:pt idx="35">
                  <c:v>11836000</c:v>
                </c:pt>
                <c:pt idx="36">
                  <c:v>9540000</c:v>
                </c:pt>
                <c:pt idx="37">
                  <c:v>8840000</c:v>
                </c:pt>
                <c:pt idx="38">
                  <c:v>10110000</c:v>
                </c:pt>
                <c:pt idx="39">
                  <c:v>9510000</c:v>
                </c:pt>
                <c:pt idx="40">
                  <c:v>10340000</c:v>
                </c:pt>
                <c:pt idx="41">
                  <c:v>8330000</c:v>
                </c:pt>
                <c:pt idx="42">
                  <c:v>10520000</c:v>
                </c:pt>
                <c:pt idx="43">
                  <c:v>8520000</c:v>
                </c:pt>
                <c:pt idx="44">
                  <c:v>8630000</c:v>
                </c:pt>
                <c:pt idx="45">
                  <c:v>9330000</c:v>
                </c:pt>
                <c:pt idx="46">
                  <c:v>10040000</c:v>
                </c:pt>
                <c:pt idx="47">
                  <c:v>9370000</c:v>
                </c:pt>
                <c:pt idx="48">
                  <c:v>10130000</c:v>
                </c:pt>
                <c:pt idx="49">
                  <c:v>9050000</c:v>
                </c:pt>
                <c:pt idx="50">
                  <c:v>8650000</c:v>
                </c:pt>
                <c:pt idx="51">
                  <c:v>10980000</c:v>
                </c:pt>
                <c:pt idx="52">
                  <c:v>11130000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9-4374-819D-085B1FC3E431}"/>
            </c:ext>
          </c:extLst>
        </c:ser>
        <c:ser>
          <c:idx val="1"/>
          <c:order val="1"/>
          <c:tx>
            <c:strRef>
              <c:f>'家計主要指標3 (4)'!$C$64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(4)'!$D$62:$BD$62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(4)'!$D$64:$BD$64</c:f>
              <c:numCache>
                <c:formatCode>#,##0;"△ "#,##0</c:formatCode>
                <c:ptCount val="53"/>
                <c:pt idx="0">
                  <c:v>26939</c:v>
                </c:pt>
                <c:pt idx="1">
                  <c:v>48482</c:v>
                </c:pt>
                <c:pt idx="2">
                  <c:v>14359</c:v>
                </c:pt>
                <c:pt idx="3">
                  <c:v>32300</c:v>
                </c:pt>
                <c:pt idx="4">
                  <c:v>87900</c:v>
                </c:pt>
                <c:pt idx="5">
                  <c:v>81600</c:v>
                </c:pt>
                <c:pt idx="6">
                  <c:v>47600</c:v>
                </c:pt>
                <c:pt idx="7">
                  <c:v>65600</c:v>
                </c:pt>
                <c:pt idx="8">
                  <c:v>71300</c:v>
                </c:pt>
                <c:pt idx="9">
                  <c:v>73300</c:v>
                </c:pt>
                <c:pt idx="10">
                  <c:v>91000</c:v>
                </c:pt>
                <c:pt idx="11">
                  <c:v>83000</c:v>
                </c:pt>
                <c:pt idx="12">
                  <c:v>77000</c:v>
                </c:pt>
                <c:pt idx="13">
                  <c:v>134000</c:v>
                </c:pt>
                <c:pt idx="14">
                  <c:v>184000</c:v>
                </c:pt>
                <c:pt idx="15">
                  <c:v>157000</c:v>
                </c:pt>
                <c:pt idx="16">
                  <c:v>194000</c:v>
                </c:pt>
                <c:pt idx="17">
                  <c:v>258000</c:v>
                </c:pt>
                <c:pt idx="18">
                  <c:v>154000</c:v>
                </c:pt>
                <c:pt idx="19">
                  <c:v>227000</c:v>
                </c:pt>
                <c:pt idx="20">
                  <c:v>273000</c:v>
                </c:pt>
                <c:pt idx="21">
                  <c:v>216000</c:v>
                </c:pt>
                <c:pt idx="22">
                  <c:v>215000</c:v>
                </c:pt>
                <c:pt idx="23">
                  <c:v>166000</c:v>
                </c:pt>
                <c:pt idx="24">
                  <c:v>393000</c:v>
                </c:pt>
                <c:pt idx="25">
                  <c:v>525000</c:v>
                </c:pt>
                <c:pt idx="26">
                  <c:v>228000</c:v>
                </c:pt>
                <c:pt idx="27">
                  <c:v>205000</c:v>
                </c:pt>
                <c:pt idx="28">
                  <c:v>210000</c:v>
                </c:pt>
                <c:pt idx="29">
                  <c:v>350000</c:v>
                </c:pt>
                <c:pt idx="30">
                  <c:v>401000</c:v>
                </c:pt>
                <c:pt idx="31">
                  <c:v>286000</c:v>
                </c:pt>
                <c:pt idx="32">
                  <c:v>265000</c:v>
                </c:pt>
                <c:pt idx="33">
                  <c:v>361000</c:v>
                </c:pt>
                <c:pt idx="34">
                  <c:v>416000</c:v>
                </c:pt>
                <c:pt idx="35">
                  <c:v>234000</c:v>
                </c:pt>
                <c:pt idx="36">
                  <c:v>350000</c:v>
                </c:pt>
                <c:pt idx="37">
                  <c:v>470000</c:v>
                </c:pt>
                <c:pt idx="38">
                  <c:v>440000</c:v>
                </c:pt>
                <c:pt idx="39">
                  <c:v>470000</c:v>
                </c:pt>
                <c:pt idx="40">
                  <c:v>420000</c:v>
                </c:pt>
                <c:pt idx="41">
                  <c:v>240000</c:v>
                </c:pt>
                <c:pt idx="42">
                  <c:v>360000</c:v>
                </c:pt>
                <c:pt idx="43">
                  <c:v>360000</c:v>
                </c:pt>
                <c:pt idx="44">
                  <c:v>430000</c:v>
                </c:pt>
                <c:pt idx="45">
                  <c:v>610000</c:v>
                </c:pt>
                <c:pt idx="46">
                  <c:v>290000</c:v>
                </c:pt>
                <c:pt idx="47">
                  <c:v>380000</c:v>
                </c:pt>
                <c:pt idx="48">
                  <c:v>320000</c:v>
                </c:pt>
                <c:pt idx="49">
                  <c:v>470000</c:v>
                </c:pt>
                <c:pt idx="50">
                  <c:v>260000</c:v>
                </c:pt>
                <c:pt idx="51">
                  <c:v>520000</c:v>
                </c:pt>
                <c:pt idx="52">
                  <c:v>340000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9-4374-819D-085B1FC3E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586856"/>
        <c:axId val="731587184"/>
      </c:barChart>
      <c:catAx>
        <c:axId val="73158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1587184"/>
        <c:crosses val="autoZero"/>
        <c:auto val="1"/>
        <c:lblAlgn val="ctr"/>
        <c:lblOffset val="100"/>
        <c:noMultiLvlLbl val="0"/>
      </c:catAx>
      <c:valAx>
        <c:axId val="73158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1586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'家計主要指標3 (4)'!$DS$6</c:f>
              <c:strCache>
                <c:ptCount val="1"/>
                <c:pt idx="0">
                  <c:v>金融機関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(4)'!$DT$3:$EJ$3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(4)'!$DT$6:$EJ$6</c:f>
              <c:numCache>
                <c:formatCode>#,##0;"△ "#,##0</c:formatCode>
                <c:ptCount val="17"/>
                <c:pt idx="0">
                  <c:v>8290000</c:v>
                </c:pt>
                <c:pt idx="1">
                  <c:v>8610000</c:v>
                </c:pt>
                <c:pt idx="2">
                  <c:v>11090000</c:v>
                </c:pt>
                <c:pt idx="3">
                  <c:v>8860000</c:v>
                </c:pt>
                <c:pt idx="4">
                  <c:v>9750000</c:v>
                </c:pt>
                <c:pt idx="5">
                  <c:v>11220000</c:v>
                </c:pt>
                <c:pt idx="6">
                  <c:v>10030000</c:v>
                </c:pt>
                <c:pt idx="7">
                  <c:v>12550000</c:v>
                </c:pt>
                <c:pt idx="8">
                  <c:v>8430000</c:v>
                </c:pt>
                <c:pt idx="9">
                  <c:v>11580000</c:v>
                </c:pt>
                <c:pt idx="10">
                  <c:v>10060000</c:v>
                </c:pt>
                <c:pt idx="11">
                  <c:v>9350000</c:v>
                </c:pt>
                <c:pt idx="12">
                  <c:v>10210000</c:v>
                </c:pt>
                <c:pt idx="13">
                  <c:v>8380000</c:v>
                </c:pt>
                <c:pt idx="14">
                  <c:v>10090000</c:v>
                </c:pt>
                <c:pt idx="15">
                  <c:v>12630000</c:v>
                </c:pt>
                <c:pt idx="16">
                  <c:v>11040000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C-4EFB-B36B-7229BD7D64F7}"/>
            </c:ext>
          </c:extLst>
        </c:ser>
        <c:ser>
          <c:idx val="1"/>
          <c:order val="1"/>
          <c:tx>
            <c:strRef>
              <c:f>'家計主要指標3 (4)'!$DS$7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(4)'!$DT$3:$EJ$3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(4)'!$DT$7:$EJ$7</c:f>
              <c:numCache>
                <c:formatCode>#,##0;"△ "#,##0</c:formatCode>
                <c:ptCount val="17"/>
                <c:pt idx="0">
                  <c:v>610000</c:v>
                </c:pt>
                <c:pt idx="1">
                  <c:v>480000</c:v>
                </c:pt>
                <c:pt idx="2">
                  <c:v>680000</c:v>
                </c:pt>
                <c:pt idx="3">
                  <c:v>220000</c:v>
                </c:pt>
                <c:pt idx="4">
                  <c:v>170000</c:v>
                </c:pt>
                <c:pt idx="5">
                  <c:v>370000</c:v>
                </c:pt>
                <c:pt idx="6">
                  <c:v>390000</c:v>
                </c:pt>
                <c:pt idx="7">
                  <c:v>240000</c:v>
                </c:pt>
                <c:pt idx="8">
                  <c:v>160000</c:v>
                </c:pt>
                <c:pt idx="9">
                  <c:v>480000</c:v>
                </c:pt>
                <c:pt idx="10">
                  <c:v>520000</c:v>
                </c:pt>
                <c:pt idx="11">
                  <c:v>380000</c:v>
                </c:pt>
                <c:pt idx="12">
                  <c:v>260000</c:v>
                </c:pt>
                <c:pt idx="13">
                  <c:v>340000</c:v>
                </c:pt>
                <c:pt idx="14">
                  <c:v>430000</c:v>
                </c:pt>
                <c:pt idx="15">
                  <c:v>490000</c:v>
                </c:pt>
                <c:pt idx="16">
                  <c:v>380000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C-4EFB-B36B-7229BD7D6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228144"/>
        <c:axId val="550229128"/>
      </c:barChart>
      <c:catAx>
        <c:axId val="55022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0229128"/>
        <c:crosses val="autoZero"/>
        <c:auto val="1"/>
        <c:lblAlgn val="ctr"/>
        <c:lblOffset val="100"/>
        <c:noMultiLvlLbl val="0"/>
      </c:catAx>
      <c:valAx>
        <c:axId val="55022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022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</a:t>
            </a:r>
            <a:r>
              <a:rPr lang="en-US" altLang="ja-JP" sz="1200"/>
              <a:t>1</a:t>
            </a:r>
            <a:r>
              <a:rPr lang="ja-JP" altLang="en-US" sz="1200"/>
              <a:t>世帯当たり現在高　金融機関別割合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貯蓄動向調査・家計調査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'家計主要指標3 (4)'!$C$59</c:f>
              <c:strCache>
                <c:ptCount val="1"/>
                <c:pt idx="0">
                  <c:v>金融機関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(4)'!$D$58:$BD$58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(4)'!$D$59:$BD$59</c:f>
              <c:numCache>
                <c:formatCode>#,##0;"△ "#,##0</c:formatCode>
                <c:ptCount val="53"/>
                <c:pt idx="0">
                  <c:v>626036</c:v>
                </c:pt>
                <c:pt idx="1">
                  <c:v>620957</c:v>
                </c:pt>
                <c:pt idx="2">
                  <c:v>665303</c:v>
                </c:pt>
                <c:pt idx="3">
                  <c:v>828200</c:v>
                </c:pt>
                <c:pt idx="4">
                  <c:v>1032400</c:v>
                </c:pt>
                <c:pt idx="5">
                  <c:v>1154300</c:v>
                </c:pt>
                <c:pt idx="6">
                  <c:v>1318200</c:v>
                </c:pt>
                <c:pt idx="7">
                  <c:v>1604100</c:v>
                </c:pt>
                <c:pt idx="8">
                  <c:v>1804400</c:v>
                </c:pt>
                <c:pt idx="9">
                  <c:v>2080600</c:v>
                </c:pt>
                <c:pt idx="10">
                  <c:v>2452000</c:v>
                </c:pt>
                <c:pt idx="11">
                  <c:v>2950000</c:v>
                </c:pt>
                <c:pt idx="12">
                  <c:v>3248000</c:v>
                </c:pt>
                <c:pt idx="13">
                  <c:v>3478000</c:v>
                </c:pt>
                <c:pt idx="14">
                  <c:v>3781000</c:v>
                </c:pt>
                <c:pt idx="15">
                  <c:v>4472000</c:v>
                </c:pt>
                <c:pt idx="16">
                  <c:v>5239000</c:v>
                </c:pt>
                <c:pt idx="17">
                  <c:v>5646000</c:v>
                </c:pt>
                <c:pt idx="18">
                  <c:v>5822000</c:v>
                </c:pt>
                <c:pt idx="19">
                  <c:v>6158000</c:v>
                </c:pt>
                <c:pt idx="20">
                  <c:v>6580000</c:v>
                </c:pt>
                <c:pt idx="21">
                  <c:v>6983000</c:v>
                </c:pt>
                <c:pt idx="22">
                  <c:v>7836000</c:v>
                </c:pt>
                <c:pt idx="23">
                  <c:v>8513000</c:v>
                </c:pt>
                <c:pt idx="24">
                  <c:v>9479000</c:v>
                </c:pt>
                <c:pt idx="25">
                  <c:v>10097000</c:v>
                </c:pt>
                <c:pt idx="26">
                  <c:v>10823000</c:v>
                </c:pt>
                <c:pt idx="27">
                  <c:v>11308000</c:v>
                </c:pt>
                <c:pt idx="28">
                  <c:v>11828000</c:v>
                </c:pt>
                <c:pt idx="29">
                  <c:v>11802000</c:v>
                </c:pt>
                <c:pt idx="30">
                  <c:v>12069000</c:v>
                </c:pt>
                <c:pt idx="31">
                  <c:v>12254000</c:v>
                </c:pt>
                <c:pt idx="32">
                  <c:v>11970000</c:v>
                </c:pt>
                <c:pt idx="33">
                  <c:v>12890000</c:v>
                </c:pt>
                <c:pt idx="34">
                  <c:v>13357000</c:v>
                </c:pt>
                <c:pt idx="35">
                  <c:v>13004000</c:v>
                </c:pt>
                <c:pt idx="36">
                  <c:v>12240000</c:v>
                </c:pt>
                <c:pt idx="37">
                  <c:v>12330000</c:v>
                </c:pt>
                <c:pt idx="38">
                  <c:v>12100000</c:v>
                </c:pt>
                <c:pt idx="39">
                  <c:v>12250000</c:v>
                </c:pt>
                <c:pt idx="40">
                  <c:v>11980000</c:v>
                </c:pt>
                <c:pt idx="41">
                  <c:v>12120000</c:v>
                </c:pt>
                <c:pt idx="42">
                  <c:v>11950000</c:v>
                </c:pt>
                <c:pt idx="43">
                  <c:v>11450000</c:v>
                </c:pt>
                <c:pt idx="44">
                  <c:v>11790000</c:v>
                </c:pt>
                <c:pt idx="45">
                  <c:v>11790000</c:v>
                </c:pt>
                <c:pt idx="46">
                  <c:v>11770000</c:v>
                </c:pt>
                <c:pt idx="47">
                  <c:v>11810000</c:v>
                </c:pt>
                <c:pt idx="48">
                  <c:v>12330000</c:v>
                </c:pt>
                <c:pt idx="49">
                  <c:v>12500000</c:v>
                </c:pt>
                <c:pt idx="50">
                  <c:v>12410000</c:v>
                </c:pt>
                <c:pt idx="51">
                  <c:v>12740000</c:v>
                </c:pt>
                <c:pt idx="52">
                  <c:v>12600000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E-4A93-B4E6-B8BC71B985C2}"/>
            </c:ext>
          </c:extLst>
        </c:ser>
        <c:ser>
          <c:idx val="1"/>
          <c:order val="1"/>
          <c:tx>
            <c:strRef>
              <c:f>'家計主要指標3 (4)'!$C$60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(4)'!$D$58:$BD$58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(4)'!$D$60:$BD$60</c:f>
              <c:numCache>
                <c:formatCode>#,##0;"△ "#,##0</c:formatCode>
                <c:ptCount val="53"/>
                <c:pt idx="0">
                  <c:v>59884</c:v>
                </c:pt>
                <c:pt idx="1">
                  <c:v>58973</c:v>
                </c:pt>
                <c:pt idx="2">
                  <c:v>65493</c:v>
                </c:pt>
                <c:pt idx="3">
                  <c:v>72500</c:v>
                </c:pt>
                <c:pt idx="4">
                  <c:v>96900</c:v>
                </c:pt>
                <c:pt idx="5">
                  <c:v>108000</c:v>
                </c:pt>
                <c:pt idx="6">
                  <c:v>100900</c:v>
                </c:pt>
                <c:pt idx="7">
                  <c:v>126300</c:v>
                </c:pt>
                <c:pt idx="8">
                  <c:v>130800</c:v>
                </c:pt>
                <c:pt idx="9">
                  <c:v>171400</c:v>
                </c:pt>
                <c:pt idx="10">
                  <c:v>183000</c:v>
                </c:pt>
                <c:pt idx="11">
                  <c:v>201000</c:v>
                </c:pt>
                <c:pt idx="12">
                  <c:v>238000</c:v>
                </c:pt>
                <c:pt idx="13">
                  <c:v>244000</c:v>
                </c:pt>
                <c:pt idx="14">
                  <c:v>242000</c:v>
                </c:pt>
                <c:pt idx="15">
                  <c:v>262000</c:v>
                </c:pt>
                <c:pt idx="16">
                  <c:v>273000</c:v>
                </c:pt>
                <c:pt idx="17">
                  <c:v>265000</c:v>
                </c:pt>
                <c:pt idx="18">
                  <c:v>286000</c:v>
                </c:pt>
                <c:pt idx="19">
                  <c:v>330000</c:v>
                </c:pt>
                <c:pt idx="20">
                  <c:v>339000</c:v>
                </c:pt>
                <c:pt idx="21">
                  <c:v>346000</c:v>
                </c:pt>
                <c:pt idx="22">
                  <c:v>357000</c:v>
                </c:pt>
                <c:pt idx="23">
                  <c:v>418000</c:v>
                </c:pt>
                <c:pt idx="24">
                  <c:v>467000</c:v>
                </c:pt>
                <c:pt idx="25">
                  <c:v>410000</c:v>
                </c:pt>
                <c:pt idx="26">
                  <c:v>460000</c:v>
                </c:pt>
                <c:pt idx="27">
                  <c:v>558000</c:v>
                </c:pt>
                <c:pt idx="28">
                  <c:v>530000</c:v>
                </c:pt>
                <c:pt idx="29">
                  <c:v>541000</c:v>
                </c:pt>
                <c:pt idx="30">
                  <c:v>544000</c:v>
                </c:pt>
                <c:pt idx="31">
                  <c:v>537000</c:v>
                </c:pt>
                <c:pt idx="32">
                  <c:v>530000</c:v>
                </c:pt>
                <c:pt idx="33">
                  <c:v>627000</c:v>
                </c:pt>
                <c:pt idx="34">
                  <c:v>570000</c:v>
                </c:pt>
                <c:pt idx="35">
                  <c:v>554000</c:v>
                </c:pt>
                <c:pt idx="36">
                  <c:v>560000</c:v>
                </c:pt>
                <c:pt idx="37">
                  <c:v>590000</c:v>
                </c:pt>
                <c:pt idx="38">
                  <c:v>630000</c:v>
                </c:pt>
                <c:pt idx="39">
                  <c:v>670000</c:v>
                </c:pt>
                <c:pt idx="40">
                  <c:v>660000</c:v>
                </c:pt>
                <c:pt idx="41">
                  <c:v>560000</c:v>
                </c:pt>
                <c:pt idx="42">
                  <c:v>550000</c:v>
                </c:pt>
                <c:pt idx="43">
                  <c:v>580000</c:v>
                </c:pt>
                <c:pt idx="44">
                  <c:v>650000</c:v>
                </c:pt>
                <c:pt idx="45">
                  <c:v>540000</c:v>
                </c:pt>
                <c:pt idx="46">
                  <c:v>560000</c:v>
                </c:pt>
                <c:pt idx="47">
                  <c:v>630000</c:v>
                </c:pt>
                <c:pt idx="48">
                  <c:v>570000</c:v>
                </c:pt>
                <c:pt idx="49">
                  <c:v>590000</c:v>
                </c:pt>
                <c:pt idx="50">
                  <c:v>590000</c:v>
                </c:pt>
                <c:pt idx="51">
                  <c:v>520000</c:v>
                </c:pt>
                <c:pt idx="52">
                  <c:v>590000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E-4A93-B4E6-B8BC71B98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9683072"/>
        <c:axId val="699684384"/>
      </c:barChart>
      <c:catAx>
        <c:axId val="6996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9684384"/>
        <c:crosses val="autoZero"/>
        <c:auto val="1"/>
        <c:lblAlgn val="ctr"/>
        <c:lblOffset val="100"/>
        <c:noMultiLvlLbl val="0"/>
      </c:catAx>
      <c:valAx>
        <c:axId val="69968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9968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</a:t>
            </a:r>
            <a:r>
              <a:rPr lang="en-US" altLang="ja-JP" sz="1200"/>
              <a:t>1</a:t>
            </a:r>
            <a:r>
              <a:rPr lang="ja-JP" altLang="en-US" sz="1200"/>
              <a:t>世帯当たり現在高　金融機関別割合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'家計主要指標3 (4)'!$C$63</c:f>
              <c:strCache>
                <c:ptCount val="1"/>
                <c:pt idx="0">
                  <c:v>金融機関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(4)'!$D$62:$BD$62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(4)'!$D$63:$BD$63</c:f>
              <c:numCache>
                <c:formatCode>#,##0;"△ "#,##0</c:formatCode>
                <c:ptCount val="53"/>
                <c:pt idx="0">
                  <c:v>388140</c:v>
                </c:pt>
                <c:pt idx="1">
                  <c:v>516744</c:v>
                </c:pt>
                <c:pt idx="2">
                  <c:v>554732</c:v>
                </c:pt>
                <c:pt idx="3">
                  <c:v>558700</c:v>
                </c:pt>
                <c:pt idx="4">
                  <c:v>756200</c:v>
                </c:pt>
                <c:pt idx="5">
                  <c:v>954800</c:v>
                </c:pt>
                <c:pt idx="6">
                  <c:v>1019000</c:v>
                </c:pt>
                <c:pt idx="7">
                  <c:v>1158200</c:v>
                </c:pt>
                <c:pt idx="8">
                  <c:v>1230100</c:v>
                </c:pt>
                <c:pt idx="9">
                  <c:v>1577100</c:v>
                </c:pt>
                <c:pt idx="10">
                  <c:v>1859000</c:v>
                </c:pt>
                <c:pt idx="11">
                  <c:v>2152000</c:v>
                </c:pt>
                <c:pt idx="12">
                  <c:v>2579000</c:v>
                </c:pt>
                <c:pt idx="13">
                  <c:v>2887000</c:v>
                </c:pt>
                <c:pt idx="14">
                  <c:v>3497000</c:v>
                </c:pt>
                <c:pt idx="15">
                  <c:v>4189000</c:v>
                </c:pt>
                <c:pt idx="16">
                  <c:v>4298000</c:v>
                </c:pt>
                <c:pt idx="17">
                  <c:v>4551000</c:v>
                </c:pt>
                <c:pt idx="18">
                  <c:v>5016000</c:v>
                </c:pt>
                <c:pt idx="19">
                  <c:v>6031000</c:v>
                </c:pt>
                <c:pt idx="20">
                  <c:v>4716000</c:v>
                </c:pt>
                <c:pt idx="21">
                  <c:v>4835000</c:v>
                </c:pt>
                <c:pt idx="22">
                  <c:v>5510000</c:v>
                </c:pt>
                <c:pt idx="23">
                  <c:v>7128000</c:v>
                </c:pt>
                <c:pt idx="24">
                  <c:v>7140000</c:v>
                </c:pt>
                <c:pt idx="25">
                  <c:v>6367000</c:v>
                </c:pt>
                <c:pt idx="26">
                  <c:v>6591000</c:v>
                </c:pt>
                <c:pt idx="27">
                  <c:v>8168000</c:v>
                </c:pt>
                <c:pt idx="28">
                  <c:v>8312000</c:v>
                </c:pt>
                <c:pt idx="29">
                  <c:v>8037000</c:v>
                </c:pt>
                <c:pt idx="30">
                  <c:v>9204000</c:v>
                </c:pt>
                <c:pt idx="31">
                  <c:v>10094000</c:v>
                </c:pt>
                <c:pt idx="32">
                  <c:v>9731000</c:v>
                </c:pt>
                <c:pt idx="33">
                  <c:v>10489000</c:v>
                </c:pt>
                <c:pt idx="34">
                  <c:v>9776000</c:v>
                </c:pt>
                <c:pt idx="35">
                  <c:v>11836000</c:v>
                </c:pt>
                <c:pt idx="36">
                  <c:v>9540000</c:v>
                </c:pt>
                <c:pt idx="37">
                  <c:v>8840000</c:v>
                </c:pt>
                <c:pt idx="38">
                  <c:v>10110000</c:v>
                </c:pt>
                <c:pt idx="39">
                  <c:v>9510000</c:v>
                </c:pt>
                <c:pt idx="40">
                  <c:v>10340000</c:v>
                </c:pt>
                <c:pt idx="41">
                  <c:v>8330000</c:v>
                </c:pt>
                <c:pt idx="42">
                  <c:v>10520000</c:v>
                </c:pt>
                <c:pt idx="43">
                  <c:v>8520000</c:v>
                </c:pt>
                <c:pt idx="44">
                  <c:v>8630000</c:v>
                </c:pt>
                <c:pt idx="45">
                  <c:v>9330000</c:v>
                </c:pt>
                <c:pt idx="46">
                  <c:v>10040000</c:v>
                </c:pt>
                <c:pt idx="47">
                  <c:v>9370000</c:v>
                </c:pt>
                <c:pt idx="48">
                  <c:v>10130000</c:v>
                </c:pt>
                <c:pt idx="49">
                  <c:v>9050000</c:v>
                </c:pt>
                <c:pt idx="50">
                  <c:v>8650000</c:v>
                </c:pt>
                <c:pt idx="51">
                  <c:v>10980000</c:v>
                </c:pt>
                <c:pt idx="52">
                  <c:v>11130000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B-4173-A5CB-AD56979CDCD1}"/>
            </c:ext>
          </c:extLst>
        </c:ser>
        <c:ser>
          <c:idx val="1"/>
          <c:order val="1"/>
          <c:tx>
            <c:strRef>
              <c:f>'家計主要指標3 (4)'!$C$64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(4)'!$D$62:$BD$62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(4)'!$D$64:$BD$64</c:f>
              <c:numCache>
                <c:formatCode>#,##0;"△ "#,##0</c:formatCode>
                <c:ptCount val="53"/>
                <c:pt idx="0">
                  <c:v>26939</c:v>
                </c:pt>
                <c:pt idx="1">
                  <c:v>48482</c:v>
                </c:pt>
                <c:pt idx="2">
                  <c:v>14359</c:v>
                </c:pt>
                <c:pt idx="3">
                  <c:v>32300</c:v>
                </c:pt>
                <c:pt idx="4">
                  <c:v>87900</c:v>
                </c:pt>
                <c:pt idx="5">
                  <c:v>81600</c:v>
                </c:pt>
                <c:pt idx="6">
                  <c:v>47600</c:v>
                </c:pt>
                <c:pt idx="7">
                  <c:v>65600</c:v>
                </c:pt>
                <c:pt idx="8">
                  <c:v>71300</c:v>
                </c:pt>
                <c:pt idx="9">
                  <c:v>73300</c:v>
                </c:pt>
                <c:pt idx="10">
                  <c:v>91000</c:v>
                </c:pt>
                <c:pt idx="11">
                  <c:v>83000</c:v>
                </c:pt>
                <c:pt idx="12">
                  <c:v>77000</c:v>
                </c:pt>
                <c:pt idx="13">
                  <c:v>134000</c:v>
                </c:pt>
                <c:pt idx="14">
                  <c:v>184000</c:v>
                </c:pt>
                <c:pt idx="15">
                  <c:v>157000</c:v>
                </c:pt>
                <c:pt idx="16">
                  <c:v>194000</c:v>
                </c:pt>
                <c:pt idx="17">
                  <c:v>258000</c:v>
                </c:pt>
                <c:pt idx="18">
                  <c:v>154000</c:v>
                </c:pt>
                <c:pt idx="19">
                  <c:v>227000</c:v>
                </c:pt>
                <c:pt idx="20">
                  <c:v>273000</c:v>
                </c:pt>
                <c:pt idx="21">
                  <c:v>216000</c:v>
                </c:pt>
                <c:pt idx="22">
                  <c:v>215000</c:v>
                </c:pt>
                <c:pt idx="23">
                  <c:v>166000</c:v>
                </c:pt>
                <c:pt idx="24">
                  <c:v>393000</c:v>
                </c:pt>
                <c:pt idx="25">
                  <c:v>525000</c:v>
                </c:pt>
                <c:pt idx="26">
                  <c:v>228000</c:v>
                </c:pt>
                <c:pt idx="27">
                  <c:v>205000</c:v>
                </c:pt>
                <c:pt idx="28">
                  <c:v>210000</c:v>
                </c:pt>
                <c:pt idx="29">
                  <c:v>350000</c:v>
                </c:pt>
                <c:pt idx="30">
                  <c:v>401000</c:v>
                </c:pt>
                <c:pt idx="31">
                  <c:v>286000</c:v>
                </c:pt>
                <c:pt idx="32">
                  <c:v>265000</c:v>
                </c:pt>
                <c:pt idx="33">
                  <c:v>361000</c:v>
                </c:pt>
                <c:pt idx="34">
                  <c:v>416000</c:v>
                </c:pt>
                <c:pt idx="35">
                  <c:v>234000</c:v>
                </c:pt>
                <c:pt idx="36">
                  <c:v>350000</c:v>
                </c:pt>
                <c:pt idx="37">
                  <c:v>470000</c:v>
                </c:pt>
                <c:pt idx="38">
                  <c:v>440000</c:v>
                </c:pt>
                <c:pt idx="39">
                  <c:v>470000</c:v>
                </c:pt>
                <c:pt idx="40">
                  <c:v>420000</c:v>
                </c:pt>
                <c:pt idx="41">
                  <c:v>240000</c:v>
                </c:pt>
                <c:pt idx="42">
                  <c:v>360000</c:v>
                </c:pt>
                <c:pt idx="43">
                  <c:v>360000</c:v>
                </c:pt>
                <c:pt idx="44">
                  <c:v>430000</c:v>
                </c:pt>
                <c:pt idx="45">
                  <c:v>610000</c:v>
                </c:pt>
                <c:pt idx="46">
                  <c:v>290000</c:v>
                </c:pt>
                <c:pt idx="47">
                  <c:v>380000</c:v>
                </c:pt>
                <c:pt idx="48">
                  <c:v>320000</c:v>
                </c:pt>
                <c:pt idx="49">
                  <c:v>470000</c:v>
                </c:pt>
                <c:pt idx="50">
                  <c:v>260000</c:v>
                </c:pt>
                <c:pt idx="51">
                  <c:v>520000</c:v>
                </c:pt>
                <c:pt idx="52">
                  <c:v>340000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B-4173-A5CB-AD56979CD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586856"/>
        <c:axId val="731587184"/>
      </c:barChart>
      <c:catAx>
        <c:axId val="73158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1587184"/>
        <c:crosses val="autoZero"/>
        <c:auto val="1"/>
        <c:lblAlgn val="ctr"/>
        <c:lblOffset val="100"/>
        <c:noMultiLvlLbl val="0"/>
      </c:catAx>
      <c:valAx>
        <c:axId val="73158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1586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</a:t>
            </a:r>
            <a:r>
              <a:rPr lang="en-US" altLang="ja-JP" sz="1200"/>
              <a:t>1</a:t>
            </a:r>
            <a:r>
              <a:rPr lang="ja-JP" altLang="en-US" sz="1200"/>
              <a:t>世帯当たり現在高　金融機関別割合</a:t>
            </a:r>
            <a:r>
              <a:rPr lang="en-US" altLang="ja-JP" sz="1200"/>
              <a:t>《</a:t>
            </a:r>
            <a:r>
              <a:rPr lang="ja-JP" altLang="en-US" sz="1200"/>
              <a:t>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勤労者世帯　</a:t>
            </a:r>
            <a:r>
              <a:rPr lang="en-US" altLang="ja-JP" sz="1200"/>
              <a:t>2002-2018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'家計主要指標3 (4)'!$DS$6</c:f>
              <c:strCache>
                <c:ptCount val="1"/>
                <c:pt idx="0">
                  <c:v>金融機関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'家計主要指標3 (4)'!$DT$3:$EJ$3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(4)'!$DT$6:$EJ$6</c:f>
              <c:numCache>
                <c:formatCode>#,##0;"△ "#,##0</c:formatCode>
                <c:ptCount val="17"/>
                <c:pt idx="0">
                  <c:v>8290000</c:v>
                </c:pt>
                <c:pt idx="1">
                  <c:v>8610000</c:v>
                </c:pt>
                <c:pt idx="2">
                  <c:v>11090000</c:v>
                </c:pt>
                <c:pt idx="3">
                  <c:v>8860000</c:v>
                </c:pt>
                <c:pt idx="4">
                  <c:v>9750000</c:v>
                </c:pt>
                <c:pt idx="5">
                  <c:v>11220000</c:v>
                </c:pt>
                <c:pt idx="6">
                  <c:v>10030000</c:v>
                </c:pt>
                <c:pt idx="7">
                  <c:v>12550000</c:v>
                </c:pt>
                <c:pt idx="8">
                  <c:v>8430000</c:v>
                </c:pt>
                <c:pt idx="9">
                  <c:v>11580000</c:v>
                </c:pt>
                <c:pt idx="10">
                  <c:v>10060000</c:v>
                </c:pt>
                <c:pt idx="11">
                  <c:v>9350000</c:v>
                </c:pt>
                <c:pt idx="12">
                  <c:v>10210000</c:v>
                </c:pt>
                <c:pt idx="13">
                  <c:v>8380000</c:v>
                </c:pt>
                <c:pt idx="14">
                  <c:v>10090000</c:v>
                </c:pt>
                <c:pt idx="15">
                  <c:v>12630000</c:v>
                </c:pt>
                <c:pt idx="16">
                  <c:v>11040000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7-4982-A64E-5DBF0FC7490D}"/>
            </c:ext>
          </c:extLst>
        </c:ser>
        <c:ser>
          <c:idx val="1"/>
          <c:order val="1"/>
          <c:tx>
            <c:strRef>
              <c:f>'家計主要指標3 (4)'!$DS$7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'家計主要指標3 (4)'!$DT$3:$EJ$3</c:f>
              <c:strCache>
                <c:ptCount val="17"/>
                <c:pt idx="0">
                  <c:v>2002年</c:v>
                </c:pt>
                <c:pt idx="1">
                  <c:v>2003年</c:v>
                </c:pt>
                <c:pt idx="2">
                  <c:v>2004年</c:v>
                </c:pt>
                <c:pt idx="3">
                  <c:v>2005年</c:v>
                </c:pt>
                <c:pt idx="4">
                  <c:v>2006年</c:v>
                </c:pt>
                <c:pt idx="5">
                  <c:v>2007年</c:v>
                </c:pt>
                <c:pt idx="6">
                  <c:v>2008年</c:v>
                </c:pt>
                <c:pt idx="7">
                  <c:v>2009年</c:v>
                </c:pt>
                <c:pt idx="8">
                  <c:v>2010年</c:v>
                </c:pt>
                <c:pt idx="9">
                  <c:v>2011年</c:v>
                </c:pt>
                <c:pt idx="10">
                  <c:v>2012年</c:v>
                </c:pt>
                <c:pt idx="11">
                  <c:v>2013年</c:v>
                </c:pt>
                <c:pt idx="12">
                  <c:v>2014年</c:v>
                </c:pt>
                <c:pt idx="13">
                  <c:v>2015年</c:v>
                </c:pt>
                <c:pt idx="14">
                  <c:v>2016年</c:v>
                </c:pt>
                <c:pt idx="15">
                  <c:v>2017年</c:v>
                </c:pt>
                <c:pt idx="16">
                  <c:v>2018年</c:v>
                </c:pt>
              </c:strCache>
            </c:strRef>
          </c:cat>
          <c:val>
            <c:numRef>
              <c:f>'家計主要指標3 (4)'!$DT$7:$EJ$7</c:f>
              <c:numCache>
                <c:formatCode>#,##0;"△ "#,##0</c:formatCode>
                <c:ptCount val="17"/>
                <c:pt idx="0">
                  <c:v>610000</c:v>
                </c:pt>
                <c:pt idx="1">
                  <c:v>480000</c:v>
                </c:pt>
                <c:pt idx="2">
                  <c:v>680000</c:v>
                </c:pt>
                <c:pt idx="3">
                  <c:v>220000</c:v>
                </c:pt>
                <c:pt idx="4">
                  <c:v>170000</c:v>
                </c:pt>
                <c:pt idx="5">
                  <c:v>370000</c:v>
                </c:pt>
                <c:pt idx="6">
                  <c:v>390000</c:v>
                </c:pt>
                <c:pt idx="7">
                  <c:v>240000</c:v>
                </c:pt>
                <c:pt idx="8">
                  <c:v>160000</c:v>
                </c:pt>
                <c:pt idx="9">
                  <c:v>480000</c:v>
                </c:pt>
                <c:pt idx="10">
                  <c:v>520000</c:v>
                </c:pt>
                <c:pt idx="11">
                  <c:v>380000</c:v>
                </c:pt>
                <c:pt idx="12">
                  <c:v>260000</c:v>
                </c:pt>
                <c:pt idx="13">
                  <c:v>340000</c:v>
                </c:pt>
                <c:pt idx="14">
                  <c:v>430000</c:v>
                </c:pt>
                <c:pt idx="15">
                  <c:v>490000</c:v>
                </c:pt>
                <c:pt idx="16">
                  <c:v>380000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7-4982-A64E-5DBF0FC74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228144"/>
        <c:axId val="550229128"/>
      </c:barChart>
      <c:catAx>
        <c:axId val="55022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0229128"/>
        <c:crosses val="autoZero"/>
        <c:auto val="1"/>
        <c:lblAlgn val="ctr"/>
        <c:lblOffset val="100"/>
        <c:noMultiLvlLbl val="0"/>
      </c:catAx>
      <c:valAx>
        <c:axId val="55022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022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月賦・年賦</a:t>
            </a:r>
            <a:r>
              <a:rPr lang="en-US" altLang="ja-JP" sz="1200"/>
              <a:t>1</a:t>
            </a:r>
            <a:r>
              <a:rPr lang="ja-JP" altLang="en-US" sz="1200"/>
              <a:t>世帯当たり現在高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(4)'!$C$77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(4)'!$D$76:$BD$76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(4)'!$D$77:$BD$77</c:f>
              <c:numCache>
                <c:formatCode>#,##0;"△ "#,##0</c:formatCode>
                <c:ptCount val="53"/>
                <c:pt idx="0">
                  <c:v>3888</c:v>
                </c:pt>
                <c:pt idx="1">
                  <c:v>4791</c:v>
                </c:pt>
                <c:pt idx="2">
                  <c:v>7490</c:v>
                </c:pt>
                <c:pt idx="3">
                  <c:v>9500</c:v>
                </c:pt>
                <c:pt idx="4">
                  <c:v>13500</c:v>
                </c:pt>
                <c:pt idx="5">
                  <c:v>17700</c:v>
                </c:pt>
                <c:pt idx="6">
                  <c:v>15400</c:v>
                </c:pt>
                <c:pt idx="7">
                  <c:v>18600</c:v>
                </c:pt>
                <c:pt idx="8">
                  <c:v>22500</c:v>
                </c:pt>
                <c:pt idx="9">
                  <c:v>23800</c:v>
                </c:pt>
                <c:pt idx="10">
                  <c:v>27000</c:v>
                </c:pt>
                <c:pt idx="11">
                  <c:v>23000</c:v>
                </c:pt>
                <c:pt idx="12">
                  <c:v>24000</c:v>
                </c:pt>
                <c:pt idx="13">
                  <c:v>24000</c:v>
                </c:pt>
                <c:pt idx="14">
                  <c:v>29000</c:v>
                </c:pt>
                <c:pt idx="15">
                  <c:v>39000</c:v>
                </c:pt>
                <c:pt idx="16">
                  <c:v>41000</c:v>
                </c:pt>
                <c:pt idx="17">
                  <c:v>46000</c:v>
                </c:pt>
                <c:pt idx="18">
                  <c:v>60000</c:v>
                </c:pt>
                <c:pt idx="19">
                  <c:v>54000</c:v>
                </c:pt>
                <c:pt idx="20">
                  <c:v>66000</c:v>
                </c:pt>
                <c:pt idx="21">
                  <c:v>49000</c:v>
                </c:pt>
                <c:pt idx="22">
                  <c:v>61000</c:v>
                </c:pt>
                <c:pt idx="23">
                  <c:v>63000</c:v>
                </c:pt>
                <c:pt idx="24">
                  <c:v>73000</c:v>
                </c:pt>
                <c:pt idx="25">
                  <c:v>72000</c:v>
                </c:pt>
                <c:pt idx="26">
                  <c:v>79000</c:v>
                </c:pt>
                <c:pt idx="27">
                  <c:v>81000</c:v>
                </c:pt>
                <c:pt idx="28">
                  <c:v>81000</c:v>
                </c:pt>
                <c:pt idx="29">
                  <c:v>93000</c:v>
                </c:pt>
                <c:pt idx="30">
                  <c:v>105000</c:v>
                </c:pt>
                <c:pt idx="31">
                  <c:v>96000</c:v>
                </c:pt>
                <c:pt idx="32">
                  <c:v>109000</c:v>
                </c:pt>
                <c:pt idx="33">
                  <c:v>156000</c:v>
                </c:pt>
                <c:pt idx="34">
                  <c:v>129000</c:v>
                </c:pt>
                <c:pt idx="35">
                  <c:v>122000</c:v>
                </c:pt>
                <c:pt idx="36">
                  <c:v>140000</c:v>
                </c:pt>
                <c:pt idx="37">
                  <c:v>180000</c:v>
                </c:pt>
                <c:pt idx="38">
                  <c:v>150000</c:v>
                </c:pt>
                <c:pt idx="39">
                  <c:v>170000</c:v>
                </c:pt>
                <c:pt idx="40">
                  <c:v>140000</c:v>
                </c:pt>
                <c:pt idx="41">
                  <c:v>150000</c:v>
                </c:pt>
                <c:pt idx="42">
                  <c:v>200000</c:v>
                </c:pt>
                <c:pt idx="43">
                  <c:v>190000</c:v>
                </c:pt>
                <c:pt idx="44">
                  <c:v>210000</c:v>
                </c:pt>
                <c:pt idx="45">
                  <c:v>170000</c:v>
                </c:pt>
                <c:pt idx="46">
                  <c:v>180000</c:v>
                </c:pt>
                <c:pt idx="47">
                  <c:v>180000</c:v>
                </c:pt>
                <c:pt idx="48">
                  <c:v>190000</c:v>
                </c:pt>
                <c:pt idx="49">
                  <c:v>20000</c:v>
                </c:pt>
                <c:pt idx="50">
                  <c:v>200000</c:v>
                </c:pt>
                <c:pt idx="51">
                  <c:v>210000</c:v>
                </c:pt>
                <c:pt idx="52">
                  <c:v>230000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F-484D-AF13-6553D10CEFB3}"/>
            </c:ext>
          </c:extLst>
        </c:ser>
        <c:ser>
          <c:idx val="1"/>
          <c:order val="1"/>
          <c:tx>
            <c:strRef>
              <c:f>'家計主要指標3 (4)'!$C$78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(4)'!$D$76:$BD$76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(4)'!$D$78:$BD$78</c:f>
              <c:numCache>
                <c:formatCode>#,##0;"△ "#,##0</c:formatCode>
                <c:ptCount val="53"/>
                <c:pt idx="0">
                  <c:v>6870</c:v>
                </c:pt>
                <c:pt idx="1">
                  <c:v>2405</c:v>
                </c:pt>
                <c:pt idx="2">
                  <c:v>6371</c:v>
                </c:pt>
                <c:pt idx="3">
                  <c:v>6300</c:v>
                </c:pt>
                <c:pt idx="4">
                  <c:v>19500</c:v>
                </c:pt>
                <c:pt idx="5">
                  <c:v>19700</c:v>
                </c:pt>
                <c:pt idx="6">
                  <c:v>25600</c:v>
                </c:pt>
                <c:pt idx="7">
                  <c:v>19200</c:v>
                </c:pt>
                <c:pt idx="8">
                  <c:v>23200</c:v>
                </c:pt>
                <c:pt idx="9">
                  <c:v>22000</c:v>
                </c:pt>
                <c:pt idx="10">
                  <c:v>20000</c:v>
                </c:pt>
                <c:pt idx="11">
                  <c:v>46000</c:v>
                </c:pt>
                <c:pt idx="12">
                  <c:v>24000</c:v>
                </c:pt>
                <c:pt idx="13">
                  <c:v>20000</c:v>
                </c:pt>
                <c:pt idx="14">
                  <c:v>33000</c:v>
                </c:pt>
                <c:pt idx="15">
                  <c:v>31000</c:v>
                </c:pt>
                <c:pt idx="16">
                  <c:v>44000</c:v>
                </c:pt>
                <c:pt idx="17">
                  <c:v>73000</c:v>
                </c:pt>
                <c:pt idx="18">
                  <c:v>60000</c:v>
                </c:pt>
                <c:pt idx="19">
                  <c:v>36000</c:v>
                </c:pt>
                <c:pt idx="20">
                  <c:v>60000</c:v>
                </c:pt>
                <c:pt idx="21">
                  <c:v>53000</c:v>
                </c:pt>
                <c:pt idx="22">
                  <c:v>78000</c:v>
                </c:pt>
                <c:pt idx="23">
                  <c:v>66000</c:v>
                </c:pt>
                <c:pt idx="24">
                  <c:v>93000</c:v>
                </c:pt>
                <c:pt idx="25">
                  <c:v>60000</c:v>
                </c:pt>
                <c:pt idx="26">
                  <c:v>42000</c:v>
                </c:pt>
                <c:pt idx="27">
                  <c:v>69000</c:v>
                </c:pt>
                <c:pt idx="28">
                  <c:v>66000</c:v>
                </c:pt>
                <c:pt idx="29">
                  <c:v>97000</c:v>
                </c:pt>
                <c:pt idx="30">
                  <c:v>146000</c:v>
                </c:pt>
                <c:pt idx="31">
                  <c:v>124000</c:v>
                </c:pt>
                <c:pt idx="32">
                  <c:v>183000</c:v>
                </c:pt>
                <c:pt idx="33">
                  <c:v>116000</c:v>
                </c:pt>
                <c:pt idx="34">
                  <c:v>116000</c:v>
                </c:pt>
                <c:pt idx="35">
                  <c:v>169000</c:v>
                </c:pt>
                <c:pt idx="36">
                  <c:v>180000</c:v>
                </c:pt>
                <c:pt idx="37">
                  <c:v>260000</c:v>
                </c:pt>
                <c:pt idx="38">
                  <c:v>260000</c:v>
                </c:pt>
                <c:pt idx="39">
                  <c:v>190000</c:v>
                </c:pt>
                <c:pt idx="40">
                  <c:v>140000</c:v>
                </c:pt>
                <c:pt idx="41">
                  <c:v>250000</c:v>
                </c:pt>
                <c:pt idx="42">
                  <c:v>280000</c:v>
                </c:pt>
                <c:pt idx="43">
                  <c:v>250000</c:v>
                </c:pt>
                <c:pt idx="44">
                  <c:v>250000</c:v>
                </c:pt>
                <c:pt idx="45">
                  <c:v>220000</c:v>
                </c:pt>
                <c:pt idx="46">
                  <c:v>270000</c:v>
                </c:pt>
                <c:pt idx="47">
                  <c:v>270000</c:v>
                </c:pt>
                <c:pt idx="48">
                  <c:v>260000</c:v>
                </c:pt>
                <c:pt idx="49">
                  <c:v>260000</c:v>
                </c:pt>
                <c:pt idx="50">
                  <c:v>290000</c:v>
                </c:pt>
                <c:pt idx="51">
                  <c:v>270000</c:v>
                </c:pt>
                <c:pt idx="52">
                  <c:v>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F-484D-AF13-6553D10CEFB3}"/>
            </c:ext>
          </c:extLst>
        </c:ser>
        <c:ser>
          <c:idx val="2"/>
          <c:order val="2"/>
          <c:tx>
            <c:strRef>
              <c:f>'家計主要指標3 (4)'!$C$79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(4)'!$D$76:$BD$76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(4)'!$D$79:$BD$79</c:f>
              <c:numCache>
                <c:formatCode>0.0%</c:formatCode>
                <c:ptCount val="53"/>
                <c:pt idx="36" formatCode="#,##0;&quot;△ &quot;#,##0">
                  <c:v>150000</c:v>
                </c:pt>
                <c:pt idx="37" formatCode="#,##0;&quot;△ &quot;#,##0">
                  <c:v>100000</c:v>
                </c:pt>
                <c:pt idx="38" formatCode="#,##0;&quot;△ &quot;#,##0">
                  <c:v>200000</c:v>
                </c:pt>
                <c:pt idx="39" formatCode="#,##0;&quot;△ &quot;#,##0">
                  <c:v>220000</c:v>
                </c:pt>
                <c:pt idx="40" formatCode="#,##0;&quot;△ &quot;#,##0">
                  <c:v>200000</c:v>
                </c:pt>
                <c:pt idx="41" formatCode="#,##0;&quot;△ &quot;#,##0">
                  <c:v>170000</c:v>
                </c:pt>
                <c:pt idx="42" formatCode="#,##0;&quot;△ &quot;#,##0">
                  <c:v>190000</c:v>
                </c:pt>
                <c:pt idx="43" formatCode="#,##0;&quot;△ &quot;#,##0">
                  <c:v>150000</c:v>
                </c:pt>
                <c:pt idx="44" formatCode="#,##0;&quot;△ &quot;#,##0">
                  <c:v>220000</c:v>
                </c:pt>
                <c:pt idx="45" formatCode="#,##0;&quot;△ &quot;#,##0">
                  <c:v>260000</c:v>
                </c:pt>
                <c:pt idx="46" formatCode="#,##0;&quot;△ &quot;#,##0">
                  <c:v>270000</c:v>
                </c:pt>
                <c:pt idx="47" formatCode="#,##0;&quot;△ &quot;#,##0">
                  <c:v>300000</c:v>
                </c:pt>
                <c:pt idx="48" formatCode="#,##0;&quot;△ &quot;#,##0">
                  <c:v>330000</c:v>
                </c:pt>
                <c:pt idx="49" formatCode="#,##0;&quot;△ &quot;#,##0">
                  <c:v>320000</c:v>
                </c:pt>
                <c:pt idx="50" formatCode="#,##0;&quot;△ &quot;#,##0">
                  <c:v>340000</c:v>
                </c:pt>
                <c:pt idx="51" formatCode="#,##0;&quot;△ &quot;#,##0">
                  <c:v>290000</c:v>
                </c:pt>
                <c:pt idx="52" formatCode="#,##0;&quot;△ &quot;#,##0">
                  <c:v>580000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F-484D-AF13-6553D10CE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554232"/>
        <c:axId val="474559480"/>
      </c:lineChart>
      <c:catAx>
        <c:axId val="47455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59480"/>
        <c:crosses val="autoZero"/>
        <c:auto val="1"/>
        <c:lblAlgn val="ctr"/>
        <c:lblOffset val="100"/>
        <c:noMultiLvlLbl val="0"/>
      </c:catAx>
      <c:valAx>
        <c:axId val="47455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54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年間収入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'家計主要指標3 (4)'!$C$71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(4)'!$D$70:$BD$70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(4)'!$D$71:$BD$71</c:f>
              <c:numCache>
                <c:formatCode>#,##0;"△ "#,##0</c:formatCode>
                <c:ptCount val="53"/>
                <c:pt idx="0">
                  <c:v>766950</c:v>
                </c:pt>
                <c:pt idx="1">
                  <c:v>830285</c:v>
                </c:pt>
                <c:pt idx="2">
                  <c:v>920074</c:v>
                </c:pt>
                <c:pt idx="3">
                  <c:v>1038500</c:v>
                </c:pt>
                <c:pt idx="4">
                  <c:v>1158600</c:v>
                </c:pt>
                <c:pt idx="5">
                  <c:v>1402300</c:v>
                </c:pt>
                <c:pt idx="6">
                  <c:v>1584500</c:v>
                </c:pt>
                <c:pt idx="7">
                  <c:v>1788100</c:v>
                </c:pt>
                <c:pt idx="8">
                  <c:v>2099700</c:v>
                </c:pt>
                <c:pt idx="9">
                  <c:v>2570500</c:v>
                </c:pt>
                <c:pt idx="10">
                  <c:v>2986000</c:v>
                </c:pt>
                <c:pt idx="11">
                  <c:v>3328000</c:v>
                </c:pt>
                <c:pt idx="12">
                  <c:v>3654000</c:v>
                </c:pt>
                <c:pt idx="13">
                  <c:v>3874000</c:v>
                </c:pt>
                <c:pt idx="14">
                  <c:v>4134000</c:v>
                </c:pt>
                <c:pt idx="15">
                  <c:v>4493000</c:v>
                </c:pt>
                <c:pt idx="16">
                  <c:v>4795000</c:v>
                </c:pt>
                <c:pt idx="17">
                  <c:v>5024000</c:v>
                </c:pt>
                <c:pt idx="18">
                  <c:v>5261000</c:v>
                </c:pt>
                <c:pt idx="19">
                  <c:v>5453000</c:v>
                </c:pt>
                <c:pt idx="20">
                  <c:v>5655000</c:v>
                </c:pt>
                <c:pt idx="21">
                  <c:v>5851000</c:v>
                </c:pt>
                <c:pt idx="22">
                  <c:v>6069000</c:v>
                </c:pt>
                <c:pt idx="23">
                  <c:v>6210000</c:v>
                </c:pt>
                <c:pt idx="24">
                  <c:v>6523000</c:v>
                </c:pt>
                <c:pt idx="25">
                  <c:v>6941000</c:v>
                </c:pt>
                <c:pt idx="26">
                  <c:v>7300000</c:v>
                </c:pt>
                <c:pt idx="27">
                  <c:v>7656000</c:v>
                </c:pt>
                <c:pt idx="28">
                  <c:v>7712000</c:v>
                </c:pt>
                <c:pt idx="29">
                  <c:v>7670000</c:v>
                </c:pt>
                <c:pt idx="30">
                  <c:v>7796000</c:v>
                </c:pt>
                <c:pt idx="31">
                  <c:v>7808000</c:v>
                </c:pt>
                <c:pt idx="32">
                  <c:v>7786000</c:v>
                </c:pt>
                <c:pt idx="33">
                  <c:v>8079000</c:v>
                </c:pt>
                <c:pt idx="34">
                  <c:v>7871000</c:v>
                </c:pt>
                <c:pt idx="35">
                  <c:v>7695000</c:v>
                </c:pt>
                <c:pt idx="36">
                  <c:v>7480000</c:v>
                </c:pt>
                <c:pt idx="37">
                  <c:v>7210000</c:v>
                </c:pt>
                <c:pt idx="38">
                  <c:v>7300000</c:v>
                </c:pt>
                <c:pt idx="39">
                  <c:v>7190000</c:v>
                </c:pt>
                <c:pt idx="40">
                  <c:v>7130000</c:v>
                </c:pt>
                <c:pt idx="41">
                  <c:v>7180000</c:v>
                </c:pt>
                <c:pt idx="42">
                  <c:v>7170000</c:v>
                </c:pt>
                <c:pt idx="43">
                  <c:v>7090000</c:v>
                </c:pt>
                <c:pt idx="44">
                  <c:v>6970000</c:v>
                </c:pt>
                <c:pt idx="45">
                  <c:v>6890000</c:v>
                </c:pt>
                <c:pt idx="46">
                  <c:v>6910000</c:v>
                </c:pt>
                <c:pt idx="47">
                  <c:v>7080000</c:v>
                </c:pt>
                <c:pt idx="48">
                  <c:v>7020000</c:v>
                </c:pt>
                <c:pt idx="49">
                  <c:v>7090000</c:v>
                </c:pt>
                <c:pt idx="50">
                  <c:v>7150000</c:v>
                </c:pt>
                <c:pt idx="51">
                  <c:v>7220000</c:v>
                </c:pt>
                <c:pt idx="52">
                  <c:v>7290000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E-45FC-ABBF-1A9B419507C6}"/>
            </c:ext>
          </c:extLst>
        </c:ser>
        <c:ser>
          <c:idx val="1"/>
          <c:order val="1"/>
          <c:tx>
            <c:strRef>
              <c:f>'家計主要指標3 (4)'!$C$72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(4)'!$D$70:$BD$70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(4)'!$D$72:$BD$72</c:f>
              <c:numCache>
                <c:formatCode>#,##0;"△ "#,##0</c:formatCode>
                <c:ptCount val="53"/>
                <c:pt idx="0">
                  <c:v>651728</c:v>
                </c:pt>
                <c:pt idx="1">
                  <c:v>735325</c:v>
                </c:pt>
                <c:pt idx="2">
                  <c:v>828422</c:v>
                </c:pt>
                <c:pt idx="3">
                  <c:v>964600</c:v>
                </c:pt>
                <c:pt idx="4">
                  <c:v>1061400</c:v>
                </c:pt>
                <c:pt idx="5">
                  <c:v>1438100</c:v>
                </c:pt>
                <c:pt idx="6">
                  <c:v>1450200</c:v>
                </c:pt>
                <c:pt idx="7">
                  <c:v>1632300</c:v>
                </c:pt>
                <c:pt idx="8">
                  <c:v>1887600</c:v>
                </c:pt>
                <c:pt idx="9">
                  <c:v>2276200</c:v>
                </c:pt>
                <c:pt idx="10">
                  <c:v>2939000</c:v>
                </c:pt>
                <c:pt idx="11">
                  <c:v>3192000</c:v>
                </c:pt>
                <c:pt idx="12">
                  <c:v>3557000</c:v>
                </c:pt>
                <c:pt idx="13">
                  <c:v>3849000</c:v>
                </c:pt>
                <c:pt idx="14">
                  <c:v>4061000</c:v>
                </c:pt>
                <c:pt idx="15">
                  <c:v>4629000</c:v>
                </c:pt>
                <c:pt idx="16">
                  <c:v>4510000</c:v>
                </c:pt>
                <c:pt idx="17">
                  <c:v>4792000</c:v>
                </c:pt>
                <c:pt idx="18">
                  <c:v>5096000</c:v>
                </c:pt>
                <c:pt idx="19">
                  <c:v>5349000</c:v>
                </c:pt>
                <c:pt idx="20">
                  <c:v>5482000</c:v>
                </c:pt>
                <c:pt idx="21">
                  <c:v>5338000</c:v>
                </c:pt>
                <c:pt idx="22">
                  <c:v>5430000</c:v>
                </c:pt>
                <c:pt idx="23">
                  <c:v>5595000</c:v>
                </c:pt>
                <c:pt idx="24">
                  <c:v>5815000</c:v>
                </c:pt>
                <c:pt idx="25">
                  <c:v>6473000</c:v>
                </c:pt>
                <c:pt idx="26">
                  <c:v>6269000</c:v>
                </c:pt>
                <c:pt idx="27">
                  <c:v>7001000</c:v>
                </c:pt>
                <c:pt idx="28">
                  <c:v>6945000</c:v>
                </c:pt>
                <c:pt idx="29">
                  <c:v>7190000</c:v>
                </c:pt>
                <c:pt idx="30">
                  <c:v>7707000</c:v>
                </c:pt>
                <c:pt idx="31">
                  <c:v>7346000</c:v>
                </c:pt>
                <c:pt idx="32">
                  <c:v>7438000</c:v>
                </c:pt>
                <c:pt idx="33">
                  <c:v>7348000</c:v>
                </c:pt>
                <c:pt idx="34">
                  <c:v>7588000</c:v>
                </c:pt>
                <c:pt idx="35">
                  <c:v>7286000</c:v>
                </c:pt>
                <c:pt idx="36">
                  <c:v>7060000</c:v>
                </c:pt>
                <c:pt idx="37">
                  <c:v>6820000</c:v>
                </c:pt>
                <c:pt idx="38">
                  <c:v>7200000</c:v>
                </c:pt>
                <c:pt idx="39">
                  <c:v>6460000</c:v>
                </c:pt>
                <c:pt idx="40">
                  <c:v>6850000</c:v>
                </c:pt>
                <c:pt idx="41">
                  <c:v>6750000</c:v>
                </c:pt>
                <c:pt idx="42">
                  <c:v>6640000</c:v>
                </c:pt>
                <c:pt idx="43">
                  <c:v>6350000</c:v>
                </c:pt>
                <c:pt idx="44">
                  <c:v>6480000</c:v>
                </c:pt>
                <c:pt idx="45">
                  <c:v>6640000</c:v>
                </c:pt>
                <c:pt idx="46">
                  <c:v>6580000</c:v>
                </c:pt>
                <c:pt idx="47">
                  <c:v>6440000</c:v>
                </c:pt>
                <c:pt idx="48">
                  <c:v>6100000</c:v>
                </c:pt>
                <c:pt idx="49">
                  <c:v>6410000</c:v>
                </c:pt>
                <c:pt idx="50">
                  <c:v>6550000</c:v>
                </c:pt>
                <c:pt idx="51">
                  <c:v>6640000</c:v>
                </c:pt>
                <c:pt idx="52">
                  <c:v>6670000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E-45FC-ABBF-1A9B419507C6}"/>
            </c:ext>
          </c:extLst>
        </c:ser>
        <c:ser>
          <c:idx val="2"/>
          <c:order val="2"/>
          <c:tx>
            <c:strRef>
              <c:f>'家計主要指標3 (4)'!$C$73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'家計主要指標3 (4)'!$D$70:$BD$70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2002年</c:v>
                </c:pt>
                <c:pt idx="37">
                  <c:v>2003年</c:v>
                </c:pt>
                <c:pt idx="38">
                  <c:v>2004年</c:v>
                </c:pt>
                <c:pt idx="39">
                  <c:v>2005年</c:v>
                </c:pt>
                <c:pt idx="40">
                  <c:v>2006年</c:v>
                </c:pt>
                <c:pt idx="41">
                  <c:v>2007年</c:v>
                </c:pt>
                <c:pt idx="42">
                  <c:v>2008年</c:v>
                </c:pt>
                <c:pt idx="43">
                  <c:v>2009年</c:v>
                </c:pt>
                <c:pt idx="44">
                  <c:v>2010年</c:v>
                </c:pt>
                <c:pt idx="45">
                  <c:v>2011年</c:v>
                </c:pt>
                <c:pt idx="46">
                  <c:v>2012年</c:v>
                </c:pt>
                <c:pt idx="47">
                  <c:v>2013年</c:v>
                </c:pt>
                <c:pt idx="48">
                  <c:v>2014年</c:v>
                </c:pt>
                <c:pt idx="49">
                  <c:v>2015年</c:v>
                </c:pt>
                <c:pt idx="50">
                  <c:v>2016年</c:v>
                </c:pt>
                <c:pt idx="51">
                  <c:v>2017年</c:v>
                </c:pt>
                <c:pt idx="52">
                  <c:v>2018年</c:v>
                </c:pt>
              </c:strCache>
            </c:strRef>
          </c:cat>
          <c:val>
            <c:numRef>
              <c:f>'家計主要指標3 (4)'!$D$73:$BD$73</c:f>
              <c:numCache>
                <c:formatCode>#,##0;"△ "#,##0</c:formatCode>
                <c:ptCount val="53"/>
                <c:pt idx="36">
                  <c:v>7170000</c:v>
                </c:pt>
                <c:pt idx="37">
                  <c:v>7170000</c:v>
                </c:pt>
                <c:pt idx="38">
                  <c:v>7230000</c:v>
                </c:pt>
                <c:pt idx="39">
                  <c:v>6990000</c:v>
                </c:pt>
                <c:pt idx="40">
                  <c:v>6640000</c:v>
                </c:pt>
                <c:pt idx="41">
                  <c:v>7060000</c:v>
                </c:pt>
                <c:pt idx="42">
                  <c:v>6770000</c:v>
                </c:pt>
                <c:pt idx="43">
                  <c:v>6090000</c:v>
                </c:pt>
                <c:pt idx="44">
                  <c:v>5970000</c:v>
                </c:pt>
                <c:pt idx="45">
                  <c:v>7180000</c:v>
                </c:pt>
                <c:pt idx="46">
                  <c:v>6870000</c:v>
                </c:pt>
                <c:pt idx="47">
                  <c:v>6110000</c:v>
                </c:pt>
                <c:pt idx="48">
                  <c:v>6570000</c:v>
                </c:pt>
                <c:pt idx="49">
                  <c:v>6840000</c:v>
                </c:pt>
                <c:pt idx="50">
                  <c:v>7130000</c:v>
                </c:pt>
                <c:pt idx="51">
                  <c:v>7500000</c:v>
                </c:pt>
                <c:pt idx="52">
                  <c:v>7440000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E-45FC-ABBF-1A9B4195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583752"/>
        <c:axId val="474584080"/>
      </c:lineChart>
      <c:catAx>
        <c:axId val="47458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84080"/>
        <c:crosses val="autoZero"/>
        <c:auto val="1"/>
        <c:lblAlgn val="ctr"/>
        <c:lblOffset val="100"/>
        <c:noMultiLvlLbl val="0"/>
      </c:catAx>
      <c:valAx>
        <c:axId val="47458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4583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貯蓄・実物投資・負債</a:t>
            </a:r>
            <a:r>
              <a:rPr lang="en-US" altLang="ja-JP" sz="1200"/>
              <a:t>1</a:t>
            </a:r>
            <a:r>
              <a:rPr lang="ja-JP" altLang="en-US" sz="1200"/>
              <a:t>世帯当たり純増減額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'家計主要指標4（4）'!$C$28</c:f>
              <c:strCache>
                <c:ptCount val="1"/>
                <c:pt idx="0">
                  <c:v>貯蓄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'家計主要指標4（4）'!$D$27:$BC$27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'家計主要指標4（4）'!$D$28:$BC$28</c:f>
              <c:numCache>
                <c:formatCode>#,##0;"△ "#,##0</c:formatCode>
                <c:ptCount val="52"/>
                <c:pt idx="0">
                  <c:v>87648</c:v>
                </c:pt>
                <c:pt idx="1">
                  <c:v>96070</c:v>
                </c:pt>
                <c:pt idx="2">
                  <c:v>122222</c:v>
                </c:pt>
                <c:pt idx="3">
                  <c:v>157700</c:v>
                </c:pt>
                <c:pt idx="4">
                  <c:v>172800</c:v>
                </c:pt>
                <c:pt idx="5">
                  <c:v>210200</c:v>
                </c:pt>
                <c:pt idx="6">
                  <c:v>264300</c:v>
                </c:pt>
                <c:pt idx="7">
                  <c:v>301700</c:v>
                </c:pt>
                <c:pt idx="8">
                  <c:v>361600</c:v>
                </c:pt>
                <c:pt idx="9">
                  <c:v>438800</c:v>
                </c:pt>
                <c:pt idx="10">
                  <c:v>515000</c:v>
                </c:pt>
                <c:pt idx="11">
                  <c:v>577000</c:v>
                </c:pt>
                <c:pt idx="12">
                  <c:v>565000</c:v>
                </c:pt>
                <c:pt idx="13">
                  <c:v>571000</c:v>
                </c:pt>
                <c:pt idx="14">
                  <c:v>534000</c:v>
                </c:pt>
                <c:pt idx="15">
                  <c:v>561000</c:v>
                </c:pt>
                <c:pt idx="16">
                  <c:v>647000</c:v>
                </c:pt>
                <c:pt idx="17">
                  <c:v>649000</c:v>
                </c:pt>
                <c:pt idx="18">
                  <c:v>562000</c:v>
                </c:pt>
                <c:pt idx="19">
                  <c:v>672000</c:v>
                </c:pt>
                <c:pt idx="20">
                  <c:v>630000</c:v>
                </c:pt>
                <c:pt idx="21">
                  <c:v>600000</c:v>
                </c:pt>
                <c:pt idx="22">
                  <c:v>814000</c:v>
                </c:pt>
                <c:pt idx="23">
                  <c:v>898000</c:v>
                </c:pt>
                <c:pt idx="24">
                  <c:v>1128000</c:v>
                </c:pt>
                <c:pt idx="25">
                  <c:v>1178000</c:v>
                </c:pt>
                <c:pt idx="26">
                  <c:v>1179000</c:v>
                </c:pt>
                <c:pt idx="27">
                  <c:v>1287000</c:v>
                </c:pt>
                <c:pt idx="28">
                  <c:v>1085000</c:v>
                </c:pt>
                <c:pt idx="29">
                  <c:v>1210000</c:v>
                </c:pt>
                <c:pt idx="30">
                  <c:v>1259000</c:v>
                </c:pt>
                <c:pt idx="31">
                  <c:v>1057000</c:v>
                </c:pt>
                <c:pt idx="32">
                  <c:v>1040000</c:v>
                </c:pt>
                <c:pt idx="33">
                  <c:v>1118000</c:v>
                </c:pt>
                <c:pt idx="34">
                  <c:v>410000</c:v>
                </c:pt>
                <c:pt idx="35">
                  <c:v>-369000</c:v>
                </c:pt>
                <c:pt idx="36">
                  <c:v>120000</c:v>
                </c:pt>
                <c:pt idx="37">
                  <c:v>-190000</c:v>
                </c:pt>
                <c:pt idx="38">
                  <c:v>190000</c:v>
                </c:pt>
                <c:pt idx="39">
                  <c:v>-280000</c:v>
                </c:pt>
                <c:pt idx="40">
                  <c:v>40000</c:v>
                </c:pt>
                <c:pt idx="41">
                  <c:v>-180000</c:v>
                </c:pt>
                <c:pt idx="42">
                  <c:v>-470000</c:v>
                </c:pt>
                <c:pt idx="43">
                  <c:v>410000</c:v>
                </c:pt>
                <c:pt idx="44">
                  <c:v>-110000</c:v>
                </c:pt>
                <c:pt idx="45">
                  <c:v>0</c:v>
                </c:pt>
                <c:pt idx="46">
                  <c:v>110000</c:v>
                </c:pt>
                <c:pt idx="47">
                  <c:v>460000</c:v>
                </c:pt>
                <c:pt idx="48">
                  <c:v>190000</c:v>
                </c:pt>
                <c:pt idx="49">
                  <c:v>-100000</c:v>
                </c:pt>
                <c:pt idx="50">
                  <c:v>280000</c:v>
                </c:pt>
                <c:pt idx="51">
                  <c:v>-70000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4-43E7-A3AD-86406CFE46A6}"/>
            </c:ext>
          </c:extLst>
        </c:ser>
        <c:ser>
          <c:idx val="1"/>
          <c:order val="1"/>
          <c:tx>
            <c:strRef>
              <c:f>'家計主要指標4（4）'!$C$29</c:f>
              <c:strCache>
                <c:ptCount val="1"/>
                <c:pt idx="0">
                  <c:v>実物投資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'家計主要指標4（4）'!$D$27:$BC$27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'家計主要指標4（4）'!$D$29:$BC$29</c:f>
              <c:numCache>
                <c:formatCode>#,##0;"△ "#,##0</c:formatCode>
                <c:ptCount val="52"/>
                <c:pt idx="0">
                  <c:v>67057</c:v>
                </c:pt>
                <c:pt idx="1">
                  <c:v>66365</c:v>
                </c:pt>
                <c:pt idx="2">
                  <c:v>90572</c:v>
                </c:pt>
                <c:pt idx="3">
                  <c:v>81300</c:v>
                </c:pt>
                <c:pt idx="4">
                  <c:v>149500</c:v>
                </c:pt>
                <c:pt idx="5">
                  <c:v>147300</c:v>
                </c:pt>
                <c:pt idx="6">
                  <c:v>145400</c:v>
                </c:pt>
                <c:pt idx="7">
                  <c:v>217600</c:v>
                </c:pt>
                <c:pt idx="8">
                  <c:v>344400</c:v>
                </c:pt>
                <c:pt idx="9">
                  <c:v>336400</c:v>
                </c:pt>
                <c:pt idx="10">
                  <c:v>387000</c:v>
                </c:pt>
                <c:pt idx="11">
                  <c:v>396000</c:v>
                </c:pt>
                <c:pt idx="12">
                  <c:v>365000</c:v>
                </c:pt>
                <c:pt idx="13">
                  <c:v>397000</c:v>
                </c:pt>
                <c:pt idx="14">
                  <c:v>494000</c:v>
                </c:pt>
                <c:pt idx="15">
                  <c:v>367000</c:v>
                </c:pt>
                <c:pt idx="16">
                  <c:v>461000</c:v>
                </c:pt>
                <c:pt idx="17">
                  <c:v>376000</c:v>
                </c:pt>
                <c:pt idx="18">
                  <c:v>402000</c:v>
                </c:pt>
                <c:pt idx="19">
                  <c:v>446000</c:v>
                </c:pt>
                <c:pt idx="20">
                  <c:v>552000</c:v>
                </c:pt>
                <c:pt idx="21">
                  <c:v>443000</c:v>
                </c:pt>
                <c:pt idx="22">
                  <c:v>589000</c:v>
                </c:pt>
                <c:pt idx="23">
                  <c:v>586000</c:v>
                </c:pt>
                <c:pt idx="24">
                  <c:v>447000</c:v>
                </c:pt>
                <c:pt idx="25">
                  <c:v>494000</c:v>
                </c:pt>
                <c:pt idx="26">
                  <c:v>620000</c:v>
                </c:pt>
                <c:pt idx="27">
                  <c:v>418000</c:v>
                </c:pt>
                <c:pt idx="28">
                  <c:v>730000</c:v>
                </c:pt>
                <c:pt idx="29">
                  <c:v>960000</c:v>
                </c:pt>
                <c:pt idx="30">
                  <c:v>816000</c:v>
                </c:pt>
                <c:pt idx="31">
                  <c:v>1100000</c:v>
                </c:pt>
                <c:pt idx="32">
                  <c:v>890000</c:v>
                </c:pt>
                <c:pt idx="33">
                  <c:v>745000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4-43E7-A3AD-86406CFE46A6}"/>
            </c:ext>
          </c:extLst>
        </c:ser>
        <c:ser>
          <c:idx val="2"/>
          <c:order val="2"/>
          <c:tx>
            <c:strRef>
              <c:f>'家計主要指標4（4）'!$C$30</c:f>
              <c:strCache>
                <c:ptCount val="1"/>
                <c:pt idx="0">
                  <c:v>負債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'家計主要指標4（4）'!$D$27:$BC$27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'家計主要指標4（4）'!$D$30:$BC$30</c:f>
              <c:numCache>
                <c:formatCode>#,##0;"△ "#,##0</c:formatCode>
                <c:ptCount val="52"/>
                <c:pt idx="0">
                  <c:v>8035</c:v>
                </c:pt>
                <c:pt idx="1">
                  <c:v>23479</c:v>
                </c:pt>
                <c:pt idx="2">
                  <c:v>33897</c:v>
                </c:pt>
                <c:pt idx="3">
                  <c:v>39500</c:v>
                </c:pt>
                <c:pt idx="4">
                  <c:v>62100</c:v>
                </c:pt>
                <c:pt idx="5">
                  <c:v>54700</c:v>
                </c:pt>
                <c:pt idx="6">
                  <c:v>54800</c:v>
                </c:pt>
                <c:pt idx="7">
                  <c:v>100200</c:v>
                </c:pt>
                <c:pt idx="8">
                  <c:v>172000</c:v>
                </c:pt>
                <c:pt idx="9">
                  <c:v>170900</c:v>
                </c:pt>
                <c:pt idx="10">
                  <c:v>162000</c:v>
                </c:pt>
                <c:pt idx="11">
                  <c:v>141000</c:v>
                </c:pt>
                <c:pt idx="12">
                  <c:v>124000</c:v>
                </c:pt>
                <c:pt idx="13">
                  <c:v>184000</c:v>
                </c:pt>
                <c:pt idx="14">
                  <c:v>224000</c:v>
                </c:pt>
                <c:pt idx="15">
                  <c:v>131000</c:v>
                </c:pt>
                <c:pt idx="16">
                  <c:v>154000</c:v>
                </c:pt>
                <c:pt idx="17">
                  <c:v>87000</c:v>
                </c:pt>
                <c:pt idx="18">
                  <c:v>100000</c:v>
                </c:pt>
                <c:pt idx="19">
                  <c:v>76000</c:v>
                </c:pt>
                <c:pt idx="20">
                  <c:v>146000</c:v>
                </c:pt>
                <c:pt idx="21">
                  <c:v>29000</c:v>
                </c:pt>
                <c:pt idx="22">
                  <c:v>168000</c:v>
                </c:pt>
                <c:pt idx="23">
                  <c:v>225000</c:v>
                </c:pt>
                <c:pt idx="24">
                  <c:v>210000</c:v>
                </c:pt>
                <c:pt idx="25">
                  <c:v>108000</c:v>
                </c:pt>
                <c:pt idx="26">
                  <c:v>189000</c:v>
                </c:pt>
                <c:pt idx="27">
                  <c:v>78000</c:v>
                </c:pt>
                <c:pt idx="28">
                  <c:v>285000</c:v>
                </c:pt>
                <c:pt idx="29">
                  <c:v>387000</c:v>
                </c:pt>
                <c:pt idx="30">
                  <c:v>354000</c:v>
                </c:pt>
                <c:pt idx="31">
                  <c:v>480000</c:v>
                </c:pt>
                <c:pt idx="32">
                  <c:v>398000</c:v>
                </c:pt>
                <c:pt idx="33">
                  <c:v>94000</c:v>
                </c:pt>
                <c:pt idx="34">
                  <c:v>586000</c:v>
                </c:pt>
                <c:pt idx="35">
                  <c:v>-532000</c:v>
                </c:pt>
                <c:pt idx="36">
                  <c:v>-20000</c:v>
                </c:pt>
                <c:pt idx="37">
                  <c:v>500000</c:v>
                </c:pt>
                <c:pt idx="38">
                  <c:v>-390000</c:v>
                </c:pt>
                <c:pt idx="39">
                  <c:v>80000</c:v>
                </c:pt>
                <c:pt idx="40">
                  <c:v>400000</c:v>
                </c:pt>
                <c:pt idx="41">
                  <c:v>-120000</c:v>
                </c:pt>
                <c:pt idx="42">
                  <c:v>-90000</c:v>
                </c:pt>
                <c:pt idx="43">
                  <c:v>360000</c:v>
                </c:pt>
                <c:pt idx="44">
                  <c:v>-320000</c:v>
                </c:pt>
                <c:pt idx="45">
                  <c:v>480000</c:v>
                </c:pt>
                <c:pt idx="46">
                  <c:v>450000</c:v>
                </c:pt>
                <c:pt idx="47">
                  <c:v>160000</c:v>
                </c:pt>
                <c:pt idx="48">
                  <c:v>-10000</c:v>
                </c:pt>
                <c:pt idx="49">
                  <c:v>260000</c:v>
                </c:pt>
                <c:pt idx="50">
                  <c:v>130000</c:v>
                </c:pt>
                <c:pt idx="51">
                  <c:v>270000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4-43E7-A3AD-86406CFE4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083088"/>
        <c:axId val="457084400"/>
      </c:lineChart>
      <c:catAx>
        <c:axId val="45708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084400"/>
        <c:crosses val="autoZero"/>
        <c:auto val="1"/>
        <c:lblAlgn val="ctr"/>
        <c:lblOffset val="100"/>
        <c:noMultiLvlLbl val="0"/>
      </c:catAx>
      <c:valAx>
        <c:axId val="45708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08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貯蓄・負債</a:t>
            </a:r>
            <a:r>
              <a:rPr lang="en-US" altLang="ja-JP" sz="1200"/>
              <a:t>1</a:t>
            </a:r>
            <a:r>
              <a:rPr lang="ja-JP" altLang="en-US" sz="1200"/>
              <a:t>世帯当たり純増減額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'家計主要指標4（4）'!$C$35</c:f>
              <c:strCache>
                <c:ptCount val="1"/>
                <c:pt idx="0">
                  <c:v>貯蓄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'家計主要指標4（4）'!$D$34:$BC$34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'家計主要指標4（4）'!$D$35:$BC$35</c:f>
              <c:numCache>
                <c:formatCode>#,##0;"△ "#,##0</c:formatCode>
                <c:ptCount val="52"/>
                <c:pt idx="0">
                  <c:v>63394</c:v>
                </c:pt>
                <c:pt idx="1">
                  <c:v>64953</c:v>
                </c:pt>
                <c:pt idx="2">
                  <c:v>52950</c:v>
                </c:pt>
                <c:pt idx="3">
                  <c:v>130600</c:v>
                </c:pt>
                <c:pt idx="4">
                  <c:v>114200</c:v>
                </c:pt>
                <c:pt idx="5">
                  <c:v>219300</c:v>
                </c:pt>
                <c:pt idx="6">
                  <c:v>234100</c:v>
                </c:pt>
                <c:pt idx="7">
                  <c:v>213600</c:v>
                </c:pt>
                <c:pt idx="8">
                  <c:v>329000</c:v>
                </c:pt>
                <c:pt idx="9">
                  <c:v>392000</c:v>
                </c:pt>
                <c:pt idx="10">
                  <c:v>332000</c:v>
                </c:pt>
                <c:pt idx="11">
                  <c:v>526000</c:v>
                </c:pt>
                <c:pt idx="12">
                  <c:v>499000</c:v>
                </c:pt>
                <c:pt idx="13">
                  <c:v>514000</c:v>
                </c:pt>
                <c:pt idx="14">
                  <c:v>615000</c:v>
                </c:pt>
                <c:pt idx="15">
                  <c:v>604000</c:v>
                </c:pt>
                <c:pt idx="16">
                  <c:v>630000</c:v>
                </c:pt>
                <c:pt idx="17">
                  <c:v>500000</c:v>
                </c:pt>
                <c:pt idx="18">
                  <c:v>511000</c:v>
                </c:pt>
                <c:pt idx="19">
                  <c:v>741000</c:v>
                </c:pt>
                <c:pt idx="20">
                  <c:v>392000</c:v>
                </c:pt>
                <c:pt idx="21">
                  <c:v>591000</c:v>
                </c:pt>
                <c:pt idx="22">
                  <c:v>540000</c:v>
                </c:pt>
                <c:pt idx="23">
                  <c:v>623000</c:v>
                </c:pt>
                <c:pt idx="24">
                  <c:v>672000</c:v>
                </c:pt>
                <c:pt idx="25">
                  <c:v>827000</c:v>
                </c:pt>
                <c:pt idx="26">
                  <c:v>745000</c:v>
                </c:pt>
                <c:pt idx="27">
                  <c:v>868000</c:v>
                </c:pt>
                <c:pt idx="28">
                  <c:v>748000</c:v>
                </c:pt>
                <c:pt idx="29">
                  <c:v>741000</c:v>
                </c:pt>
                <c:pt idx="30">
                  <c:v>1173000</c:v>
                </c:pt>
                <c:pt idx="31">
                  <c:v>0</c:v>
                </c:pt>
                <c:pt idx="32">
                  <c:v>897000</c:v>
                </c:pt>
                <c:pt idx="33">
                  <c:v>1257000</c:v>
                </c:pt>
                <c:pt idx="34">
                  <c:v>-658000</c:v>
                </c:pt>
                <c:pt idx="35">
                  <c:v>1878000</c:v>
                </c:pt>
                <c:pt idx="36">
                  <c:v>-580000</c:v>
                </c:pt>
                <c:pt idx="37">
                  <c:v>1240000</c:v>
                </c:pt>
                <c:pt idx="38">
                  <c:v>-570000</c:v>
                </c:pt>
                <c:pt idx="39">
                  <c:v>780000</c:v>
                </c:pt>
                <c:pt idx="40">
                  <c:v>-2180000</c:v>
                </c:pt>
                <c:pt idx="41">
                  <c:v>2310000</c:v>
                </c:pt>
                <c:pt idx="42">
                  <c:v>-2010000</c:v>
                </c:pt>
                <c:pt idx="43">
                  <c:v>170000</c:v>
                </c:pt>
                <c:pt idx="44">
                  <c:v>880000</c:v>
                </c:pt>
                <c:pt idx="45">
                  <c:v>400000</c:v>
                </c:pt>
                <c:pt idx="46">
                  <c:v>-580000</c:v>
                </c:pt>
                <c:pt idx="47">
                  <c:v>710000</c:v>
                </c:pt>
                <c:pt idx="48">
                  <c:v>-940000</c:v>
                </c:pt>
                <c:pt idx="49">
                  <c:v>-610000</c:v>
                </c:pt>
                <c:pt idx="50">
                  <c:v>2590000</c:v>
                </c:pt>
                <c:pt idx="51">
                  <c:v>-30000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6-4050-A40D-7CB3EEB940AB}"/>
            </c:ext>
          </c:extLst>
        </c:ser>
        <c:ser>
          <c:idx val="1"/>
          <c:order val="1"/>
          <c:tx>
            <c:strRef>
              <c:f>'家計主要指標4（4）'!$C$36</c:f>
              <c:strCache>
                <c:ptCount val="1"/>
                <c:pt idx="0">
                  <c:v>実物投資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'家計主要指標4（4）'!$D$34:$BC$34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'家計主要指標4（4）'!$D$36:$BC$36</c:f>
              <c:numCache>
                <c:formatCode>#,##0;"△ "#,##0</c:formatCode>
                <c:ptCount val="52"/>
                <c:pt idx="0">
                  <c:v>70347</c:v>
                </c:pt>
                <c:pt idx="1">
                  <c:v>72332</c:v>
                </c:pt>
                <c:pt idx="2">
                  <c:v>102768</c:v>
                </c:pt>
                <c:pt idx="3">
                  <c:v>87400</c:v>
                </c:pt>
                <c:pt idx="4">
                  <c:v>81000</c:v>
                </c:pt>
                <c:pt idx="5">
                  <c:v>130200</c:v>
                </c:pt>
                <c:pt idx="6">
                  <c:v>124000</c:v>
                </c:pt>
                <c:pt idx="7">
                  <c:v>268400</c:v>
                </c:pt>
                <c:pt idx="8">
                  <c:v>308100</c:v>
                </c:pt>
                <c:pt idx="9">
                  <c:v>183700</c:v>
                </c:pt>
                <c:pt idx="10">
                  <c:v>724000</c:v>
                </c:pt>
                <c:pt idx="11">
                  <c:v>337000</c:v>
                </c:pt>
                <c:pt idx="12">
                  <c:v>299000</c:v>
                </c:pt>
                <c:pt idx="13">
                  <c:v>581000</c:v>
                </c:pt>
                <c:pt idx="14">
                  <c:v>417000</c:v>
                </c:pt>
                <c:pt idx="15">
                  <c:v>351000</c:v>
                </c:pt>
                <c:pt idx="16">
                  <c:v>430000</c:v>
                </c:pt>
                <c:pt idx="17">
                  <c:v>645000</c:v>
                </c:pt>
                <c:pt idx="18">
                  <c:v>477000</c:v>
                </c:pt>
                <c:pt idx="19">
                  <c:v>495000</c:v>
                </c:pt>
                <c:pt idx="20">
                  <c:v>790000</c:v>
                </c:pt>
                <c:pt idx="21">
                  <c:v>413000</c:v>
                </c:pt>
                <c:pt idx="22">
                  <c:v>565000</c:v>
                </c:pt>
                <c:pt idx="23">
                  <c:v>386000</c:v>
                </c:pt>
                <c:pt idx="24">
                  <c:v>561000</c:v>
                </c:pt>
                <c:pt idx="25">
                  <c:v>183000</c:v>
                </c:pt>
                <c:pt idx="26">
                  <c:v>425000</c:v>
                </c:pt>
                <c:pt idx="27">
                  <c:v>286000</c:v>
                </c:pt>
                <c:pt idx="28">
                  <c:v>317000</c:v>
                </c:pt>
                <c:pt idx="29">
                  <c:v>1281000</c:v>
                </c:pt>
                <c:pt idx="30">
                  <c:v>857000</c:v>
                </c:pt>
                <c:pt idx="31">
                  <c:v>0</c:v>
                </c:pt>
                <c:pt idx="32">
                  <c:v>1292000</c:v>
                </c:pt>
                <c:pt idx="33">
                  <c:v>359000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6-4050-A40D-7CB3EEB940AB}"/>
            </c:ext>
          </c:extLst>
        </c:ser>
        <c:ser>
          <c:idx val="2"/>
          <c:order val="2"/>
          <c:tx>
            <c:strRef>
              <c:f>'家計主要指標4（4）'!$C$37</c:f>
              <c:strCache>
                <c:ptCount val="1"/>
                <c:pt idx="0">
                  <c:v>負債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'家計主要指標4（4）'!$D$34:$BC$34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'家計主要指標4（4）'!$D$37:$BC$37</c:f>
              <c:numCache>
                <c:formatCode>#,##0;"△ "#,##0</c:formatCode>
                <c:ptCount val="52"/>
                <c:pt idx="0">
                  <c:v>14174</c:v>
                </c:pt>
                <c:pt idx="1">
                  <c:v>36949</c:v>
                </c:pt>
                <c:pt idx="2">
                  <c:v>29270</c:v>
                </c:pt>
                <c:pt idx="3">
                  <c:v>57900</c:v>
                </c:pt>
                <c:pt idx="4">
                  <c:v>58700</c:v>
                </c:pt>
                <c:pt idx="5">
                  <c:v>62200</c:v>
                </c:pt>
                <c:pt idx="6">
                  <c:v>65600</c:v>
                </c:pt>
                <c:pt idx="7">
                  <c:v>150500</c:v>
                </c:pt>
                <c:pt idx="8">
                  <c:v>206300</c:v>
                </c:pt>
                <c:pt idx="9">
                  <c:v>29300</c:v>
                </c:pt>
                <c:pt idx="10">
                  <c:v>431000</c:v>
                </c:pt>
                <c:pt idx="11">
                  <c:v>122000</c:v>
                </c:pt>
                <c:pt idx="12">
                  <c:v>121000</c:v>
                </c:pt>
                <c:pt idx="13">
                  <c:v>347000</c:v>
                </c:pt>
                <c:pt idx="14">
                  <c:v>179000</c:v>
                </c:pt>
                <c:pt idx="15">
                  <c:v>118000</c:v>
                </c:pt>
                <c:pt idx="16">
                  <c:v>254000</c:v>
                </c:pt>
                <c:pt idx="17">
                  <c:v>274000</c:v>
                </c:pt>
                <c:pt idx="18">
                  <c:v>107000</c:v>
                </c:pt>
                <c:pt idx="19">
                  <c:v>74000</c:v>
                </c:pt>
                <c:pt idx="20">
                  <c:v>304000</c:v>
                </c:pt>
                <c:pt idx="21">
                  <c:v>72000</c:v>
                </c:pt>
                <c:pt idx="22">
                  <c:v>110000</c:v>
                </c:pt>
                <c:pt idx="23">
                  <c:v>489000</c:v>
                </c:pt>
                <c:pt idx="24">
                  <c:v>256000</c:v>
                </c:pt>
                <c:pt idx="25">
                  <c:v>21000</c:v>
                </c:pt>
                <c:pt idx="26">
                  <c:v>21000</c:v>
                </c:pt>
                <c:pt idx="27">
                  <c:v>-81000</c:v>
                </c:pt>
                <c:pt idx="28">
                  <c:v>68000</c:v>
                </c:pt>
                <c:pt idx="29">
                  <c:v>612000</c:v>
                </c:pt>
                <c:pt idx="30">
                  <c:v>524000</c:v>
                </c:pt>
                <c:pt idx="31">
                  <c:v>0</c:v>
                </c:pt>
                <c:pt idx="32">
                  <c:v>607000</c:v>
                </c:pt>
                <c:pt idx="33">
                  <c:v>-138000</c:v>
                </c:pt>
                <c:pt idx="34">
                  <c:v>-233000</c:v>
                </c:pt>
                <c:pt idx="35">
                  <c:v>675000</c:v>
                </c:pt>
                <c:pt idx="36">
                  <c:v>220000</c:v>
                </c:pt>
                <c:pt idx="37">
                  <c:v>370000</c:v>
                </c:pt>
                <c:pt idx="38">
                  <c:v>390000</c:v>
                </c:pt>
                <c:pt idx="39">
                  <c:v>490000</c:v>
                </c:pt>
                <c:pt idx="40">
                  <c:v>430000</c:v>
                </c:pt>
                <c:pt idx="41">
                  <c:v>-830000</c:v>
                </c:pt>
                <c:pt idx="42">
                  <c:v>-1010000</c:v>
                </c:pt>
                <c:pt idx="43">
                  <c:v>1250000</c:v>
                </c:pt>
                <c:pt idx="44">
                  <c:v>-670000</c:v>
                </c:pt>
                <c:pt idx="45">
                  <c:v>1450000</c:v>
                </c:pt>
                <c:pt idx="46">
                  <c:v>-1050000</c:v>
                </c:pt>
                <c:pt idx="47">
                  <c:v>-240000</c:v>
                </c:pt>
                <c:pt idx="48">
                  <c:v>40000</c:v>
                </c:pt>
                <c:pt idx="49">
                  <c:v>1110000</c:v>
                </c:pt>
                <c:pt idx="50">
                  <c:v>-640000</c:v>
                </c:pt>
                <c:pt idx="51">
                  <c:v>720000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6-4050-A40D-7CB3EEB9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778640"/>
        <c:axId val="539776672"/>
      </c:lineChart>
      <c:catAx>
        <c:axId val="53977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776672"/>
        <c:crosses val="autoZero"/>
        <c:auto val="1"/>
        <c:lblAlgn val="ctr"/>
        <c:lblOffset val="100"/>
        <c:noMultiLvlLbl val="0"/>
      </c:catAx>
      <c:valAx>
        <c:axId val="53977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77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貯蓄・負債</a:t>
            </a:r>
            <a:r>
              <a:rPr lang="en-US" altLang="ja-JP" sz="1200"/>
              <a:t>1</a:t>
            </a:r>
            <a:r>
              <a:rPr lang="ja-JP" altLang="en-US" sz="1200"/>
              <a:t>世帯当たり純増減額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勤労者世帯　</a:t>
            </a:r>
            <a:r>
              <a:rPr lang="en-US" altLang="ja-JP" sz="1200"/>
              <a:t>2003-2018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'家計主要指標4（4）'!$C$42</c:f>
              <c:strCache>
                <c:ptCount val="1"/>
                <c:pt idx="0">
                  <c:v>貯蓄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'家計主要指標4（4）'!$D$41:$BC$41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'家計主要指標4（4）'!$D$42:$BC$42</c:f>
              <c:numCache>
                <c:formatCode>#,##0;"△ "#,##0</c:formatCode>
                <c:ptCount val="52"/>
                <c:pt idx="36">
                  <c:v>190000</c:v>
                </c:pt>
                <c:pt idx="37">
                  <c:v>2680000</c:v>
                </c:pt>
                <c:pt idx="38">
                  <c:v>-2520000</c:v>
                </c:pt>
                <c:pt idx="39">
                  <c:v>660000</c:v>
                </c:pt>
                <c:pt idx="40">
                  <c:v>1680000</c:v>
                </c:pt>
                <c:pt idx="41">
                  <c:v>-1160000</c:v>
                </c:pt>
                <c:pt idx="42">
                  <c:v>2370000</c:v>
                </c:pt>
                <c:pt idx="43">
                  <c:v>-3900000</c:v>
                </c:pt>
                <c:pt idx="44">
                  <c:v>3160000</c:v>
                </c:pt>
                <c:pt idx="45">
                  <c:v>-1480000</c:v>
                </c:pt>
                <c:pt idx="46">
                  <c:v>-850000</c:v>
                </c:pt>
                <c:pt idx="47">
                  <c:v>740000</c:v>
                </c:pt>
                <c:pt idx="48">
                  <c:v>-1750000</c:v>
                </c:pt>
                <c:pt idx="49">
                  <c:v>1800000</c:v>
                </c:pt>
                <c:pt idx="50">
                  <c:v>2600000</c:v>
                </c:pt>
                <c:pt idx="51">
                  <c:v>-1700000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1-4F94-84B2-F78125F747A5}"/>
            </c:ext>
          </c:extLst>
        </c:ser>
        <c:ser>
          <c:idx val="1"/>
          <c:order val="1"/>
          <c:tx>
            <c:strRef>
              <c:f>'家計主要指標4（4）'!$C$43</c:f>
              <c:strCache>
                <c:ptCount val="1"/>
                <c:pt idx="0">
                  <c:v>負債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'家計主要指標4（4）'!$D$41:$BC$41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'家計主要指標4（4）'!$D$43:$BC$43</c:f>
              <c:numCache>
                <c:formatCode>#,##0;"△ "#,##0</c:formatCode>
                <c:ptCount val="52"/>
                <c:pt idx="36">
                  <c:v>1150000</c:v>
                </c:pt>
                <c:pt idx="37">
                  <c:v>1890000</c:v>
                </c:pt>
                <c:pt idx="38">
                  <c:v>-680000</c:v>
                </c:pt>
                <c:pt idx="39">
                  <c:v>-2260000</c:v>
                </c:pt>
                <c:pt idx="40">
                  <c:v>1760000</c:v>
                </c:pt>
                <c:pt idx="41">
                  <c:v>500000</c:v>
                </c:pt>
                <c:pt idx="42">
                  <c:v>-770000</c:v>
                </c:pt>
                <c:pt idx="43">
                  <c:v>-70000</c:v>
                </c:pt>
                <c:pt idx="44">
                  <c:v>300000</c:v>
                </c:pt>
                <c:pt idx="45">
                  <c:v>-270000</c:v>
                </c:pt>
                <c:pt idx="46">
                  <c:v>-540000</c:v>
                </c:pt>
                <c:pt idx="47">
                  <c:v>2190000</c:v>
                </c:pt>
                <c:pt idx="48">
                  <c:v>0</c:v>
                </c:pt>
                <c:pt idx="49">
                  <c:v>390000</c:v>
                </c:pt>
                <c:pt idx="50">
                  <c:v>420000</c:v>
                </c:pt>
                <c:pt idx="51">
                  <c:v>3210000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1-4F94-84B2-F78125F7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935736"/>
        <c:axId val="531930488"/>
      </c:lineChart>
      <c:catAx>
        <c:axId val="53193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1930488"/>
        <c:crosses val="autoZero"/>
        <c:auto val="1"/>
        <c:lblAlgn val="ctr"/>
        <c:lblOffset val="100"/>
        <c:noMultiLvlLbl val="0"/>
      </c:catAx>
      <c:valAx>
        <c:axId val="53193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193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黒字率・平均貯蓄率</a:t>
            </a:r>
            <a:r>
              <a:rPr lang="en-US" altLang="ja-JP"/>
              <a:t>《</a:t>
            </a:r>
            <a:r>
              <a:rPr lang="ja-JP" altLang="en-US"/>
              <a:t>家計調査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全国平均 </a:t>
            </a:r>
            <a:r>
              <a:rPr lang="en-US" altLang="ja-JP"/>
              <a:t>1965-2018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'家計主要指標1 (全国) (2)'!$X$4</c:f>
              <c:strCache>
                <c:ptCount val="1"/>
                <c:pt idx="0">
                  <c:v>黒字率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 (全国) (2)'!$W$5:$W$58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(2)'!$X$5:$X$58</c:f>
              <c:numCache>
                <c:formatCode>0.0%</c:formatCode>
                <c:ptCount val="54"/>
                <c:pt idx="0">
                  <c:v>0.17163389693906678</c:v>
                </c:pt>
                <c:pt idx="1">
                  <c:v>0.17632505032809306</c:v>
                </c:pt>
                <c:pt idx="2">
                  <c:v>0.18428906564499783</c:v>
                </c:pt>
                <c:pt idx="3">
                  <c:v>0.18578392359729407</c:v>
                </c:pt>
                <c:pt idx="4">
                  <c:v>0.19208813219829746</c:v>
                </c:pt>
                <c:pt idx="5">
                  <c:v>0.20313796630449465</c:v>
                </c:pt>
                <c:pt idx="6">
                  <c:v>0.20141021266916867</c:v>
                </c:pt>
                <c:pt idx="7">
                  <c:v>0.21587725044791906</c:v>
                </c:pt>
                <c:pt idx="8">
                  <c:v>0.22488488422168484</c:v>
                </c:pt>
                <c:pt idx="9">
                  <c:v>0.24289631305736722</c:v>
                </c:pt>
                <c:pt idx="10">
                  <c:v>0.2295820592179445</c:v>
                </c:pt>
                <c:pt idx="11">
                  <c:v>0.22615243594246601</c:v>
                </c:pt>
                <c:pt idx="12">
                  <c:v>0.227830225481782</c:v>
                </c:pt>
                <c:pt idx="13">
                  <c:v>0.22964629106904372</c:v>
                </c:pt>
                <c:pt idx="14">
                  <c:v>0.22448645181084134</c:v>
                </c:pt>
                <c:pt idx="15">
                  <c:v>0.22066509790573688</c:v>
                </c:pt>
                <c:pt idx="16">
                  <c:v>0.20803141714390175</c:v>
                </c:pt>
                <c:pt idx="17">
                  <c:v>0.2070301556362249</c:v>
                </c:pt>
                <c:pt idx="18">
                  <c:v>0.20898367687358513</c:v>
                </c:pt>
                <c:pt idx="19">
                  <c:v>0.21326383806452151</c:v>
                </c:pt>
                <c:pt idx="20">
                  <c:v>0.22532934788716941</c:v>
                </c:pt>
                <c:pt idx="21">
                  <c:v>0.22631218381112986</c:v>
                </c:pt>
                <c:pt idx="22">
                  <c:v>0.23598165829275472</c:v>
                </c:pt>
                <c:pt idx="23">
                  <c:v>0.24322187132025089</c:v>
                </c:pt>
                <c:pt idx="24">
                  <c:v>0.24902060816021451</c:v>
                </c:pt>
                <c:pt idx="25">
                  <c:v>0.24729706110015232</c:v>
                </c:pt>
                <c:pt idx="26">
                  <c:v>0.25522461421715942</c:v>
                </c:pt>
                <c:pt idx="27">
                  <c:v>0.25524234914657468</c:v>
                </c:pt>
                <c:pt idx="28">
                  <c:v>0.25698570547207494</c:v>
                </c:pt>
                <c:pt idx="29">
                  <c:v>0.26614475308513691</c:v>
                </c:pt>
                <c:pt idx="30">
                  <c:v>0.27481780436108127</c:v>
                </c:pt>
                <c:pt idx="31">
                  <c:v>0.27998288768302093</c:v>
                </c:pt>
                <c:pt idx="32">
                  <c:v>0.28046258218720577</c:v>
                </c:pt>
                <c:pt idx="33">
                  <c:v>0.28703111797647446</c:v>
                </c:pt>
                <c:pt idx="34">
                  <c:v>0.28462524023062141</c:v>
                </c:pt>
                <c:pt idx="35">
                  <c:v>0.27884853317203268</c:v>
                </c:pt>
                <c:pt idx="36">
                  <c:v>0.27852610390920229</c:v>
                </c:pt>
                <c:pt idx="37">
                  <c:v>0.27002794699768135</c:v>
                </c:pt>
                <c:pt idx="38">
                  <c:v>0.25892567403504235</c:v>
                </c:pt>
                <c:pt idx="39">
                  <c:v>0.25690137310436312</c:v>
                </c:pt>
                <c:pt idx="40">
                  <c:v>0.25310094388379623</c:v>
                </c:pt>
                <c:pt idx="41">
                  <c:v>0.27458953262898461</c:v>
                </c:pt>
                <c:pt idx="42">
                  <c:v>0.26902807658235856</c:v>
                </c:pt>
                <c:pt idx="43">
                  <c:v>0.26611014367056729</c:v>
                </c:pt>
                <c:pt idx="44">
                  <c:v>0.25437940511133128</c:v>
                </c:pt>
                <c:pt idx="45">
                  <c:v>0.25967806831687085</c:v>
                </c:pt>
                <c:pt idx="46">
                  <c:v>0.26561214444354614</c:v>
                </c:pt>
                <c:pt idx="47">
                  <c:v>0.26148162962788674</c:v>
                </c:pt>
                <c:pt idx="48">
                  <c:v>0.25100673030891835</c:v>
                </c:pt>
                <c:pt idx="49">
                  <c:v>0.24740461962360197</c:v>
                </c:pt>
                <c:pt idx="50">
                  <c:v>0.261874224729094</c:v>
                </c:pt>
                <c:pt idx="51">
                  <c:v>0.27783259504965047</c:v>
                </c:pt>
                <c:pt idx="52">
                  <c:v>0.27935959854056602</c:v>
                </c:pt>
                <c:pt idx="53">
                  <c:v>0.30719252952485582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5-4837-AFEB-A38FF24793C5}"/>
            </c:ext>
          </c:extLst>
        </c:ser>
        <c:ser>
          <c:idx val="1"/>
          <c:order val="1"/>
          <c:tx>
            <c:strRef>
              <c:f>'家計主要指標1 (全国) (2)'!$Y$4</c:f>
              <c:strCache>
                <c:ptCount val="1"/>
                <c:pt idx="0">
                  <c:v>平均貯蓄率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 (全国) (2)'!$W$5:$W$58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(2)'!$Y$5:$Y$58</c:f>
              <c:numCache>
                <c:formatCode>0.0%</c:formatCode>
                <c:ptCount val="54"/>
                <c:pt idx="0">
                  <c:v>7.1729603573047668E-2</c:v>
                </c:pt>
                <c:pt idx="1">
                  <c:v>7.3087148279624425E-2</c:v>
                </c:pt>
                <c:pt idx="2">
                  <c:v>7.3696192340260133E-2</c:v>
                </c:pt>
                <c:pt idx="3">
                  <c:v>8.1588241146040588E-2</c:v>
                </c:pt>
                <c:pt idx="4">
                  <c:v>7.6002893228731994E-2</c:v>
                </c:pt>
                <c:pt idx="5">
                  <c:v>8.6718644460312258E-2</c:v>
                </c:pt>
                <c:pt idx="6">
                  <c:v>9.1620082408209333E-2</c:v>
                </c:pt>
                <c:pt idx="7">
                  <c:v>0.10188086537171362</c:v>
                </c:pt>
                <c:pt idx="8">
                  <c:v>0.111465200251764</c:v>
                </c:pt>
                <c:pt idx="9">
                  <c:v>0.1225555703447358</c:v>
                </c:pt>
                <c:pt idx="10">
                  <c:v>0.10824605932930875</c:v>
                </c:pt>
                <c:pt idx="11">
                  <c:v>9.5158955204701412E-2</c:v>
                </c:pt>
                <c:pt idx="12">
                  <c:v>9.9660607006319735E-2</c:v>
                </c:pt>
                <c:pt idx="13">
                  <c:v>8.8321797067778485E-2</c:v>
                </c:pt>
                <c:pt idx="14">
                  <c:v>7.9866679682597239E-2</c:v>
                </c:pt>
                <c:pt idx="15">
                  <c:v>7.4171409495694632E-2</c:v>
                </c:pt>
                <c:pt idx="16">
                  <c:v>6.2263811976210212E-2</c:v>
                </c:pt>
                <c:pt idx="17">
                  <c:v>5.542938550216675E-2</c:v>
                </c:pt>
                <c:pt idx="18">
                  <c:v>5.9425246939232172E-2</c:v>
                </c:pt>
                <c:pt idx="19">
                  <c:v>5.1717948646595409E-2</c:v>
                </c:pt>
                <c:pt idx="20">
                  <c:v>6.3142740163717279E-2</c:v>
                </c:pt>
                <c:pt idx="21">
                  <c:v>6.3451201517706571E-2</c:v>
                </c:pt>
                <c:pt idx="22">
                  <c:v>6.6677166330161061E-2</c:v>
                </c:pt>
                <c:pt idx="23">
                  <c:v>7.2134168272002128E-2</c:v>
                </c:pt>
                <c:pt idx="24">
                  <c:v>0.16604695860571619</c:v>
                </c:pt>
                <c:pt idx="25">
                  <c:v>0.16917003942897224</c:v>
                </c:pt>
                <c:pt idx="26">
                  <c:v>0.17915673195907403</c:v>
                </c:pt>
                <c:pt idx="27">
                  <c:v>0.18242572898944143</c:v>
                </c:pt>
                <c:pt idx="28">
                  <c:v>0.16965837437650971</c:v>
                </c:pt>
                <c:pt idx="29">
                  <c:v>0.17769515647016282</c:v>
                </c:pt>
                <c:pt idx="30">
                  <c:v>0.18029798371542224</c:v>
                </c:pt>
                <c:pt idx="31">
                  <c:v>0.18171192765338143</c:v>
                </c:pt>
                <c:pt idx="32">
                  <c:v>0.19735391400220506</c:v>
                </c:pt>
                <c:pt idx="33">
                  <c:v>0.1990836622053008</c:v>
                </c:pt>
                <c:pt idx="34">
                  <c:v>0.19425719658614204</c:v>
                </c:pt>
                <c:pt idx="35">
                  <c:v>0.18561491298012153</c:v>
                </c:pt>
                <c:pt idx="36">
                  <c:v>0.18584858895758183</c:v>
                </c:pt>
                <c:pt idx="37">
                  <c:v>0.17593384407867477</c:v>
                </c:pt>
                <c:pt idx="38">
                  <c:v>0.16640002541601709</c:v>
                </c:pt>
                <c:pt idx="39">
                  <c:v>0.16936148854551322</c:v>
                </c:pt>
                <c:pt idx="40">
                  <c:v>0.16274968491871356</c:v>
                </c:pt>
                <c:pt idx="41">
                  <c:v>0.18611025534151249</c:v>
                </c:pt>
                <c:pt idx="42">
                  <c:v>0.18282320611791081</c:v>
                </c:pt>
                <c:pt idx="43">
                  <c:v>0.18342898572328792</c:v>
                </c:pt>
                <c:pt idx="44">
                  <c:v>0.16246097328422665</c:v>
                </c:pt>
                <c:pt idx="45">
                  <c:v>0.17869278339965625</c:v>
                </c:pt>
                <c:pt idx="46">
                  <c:v>0.18264699028387446</c:v>
                </c:pt>
                <c:pt idx="47">
                  <c:v>0.18296255338172493</c:v>
                </c:pt>
                <c:pt idx="48">
                  <c:v>0.17432861179165141</c:v>
                </c:pt>
                <c:pt idx="49">
                  <c:v>0.18212876675457629</c:v>
                </c:pt>
                <c:pt idx="50">
                  <c:v>0.19761275071968545</c:v>
                </c:pt>
                <c:pt idx="51">
                  <c:v>0.21287762685533138</c:v>
                </c:pt>
                <c:pt idx="52">
                  <c:v>0.22330950818917394</c:v>
                </c:pt>
                <c:pt idx="53">
                  <c:v>0.26615764899752814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5-4837-AFEB-A38FF247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959872"/>
        <c:axId val="742953312"/>
      </c:lineChart>
      <c:catAx>
        <c:axId val="7429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2953312"/>
        <c:crosses val="autoZero"/>
        <c:auto val="1"/>
        <c:lblAlgn val="ctr"/>
        <c:lblOffset val="100"/>
        <c:noMultiLvlLbl val="0"/>
      </c:catAx>
      <c:valAx>
        <c:axId val="74295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295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'家計主要指標4（4）'!$C$31</c:f>
              <c:strCache>
                <c:ptCount val="1"/>
                <c:pt idx="0">
                  <c:v>貯蓄年収比(%)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'家計主要指標4（4）'!$D$27:$BC$27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'家計主要指標4（4）'!$D$31:$BC$31</c:f>
              <c:numCache>
                <c:formatCode>0.0;"△ "0.0</c:formatCode>
                <c:ptCount val="52"/>
                <c:pt idx="0">
                  <c:v>11.3</c:v>
                </c:pt>
                <c:pt idx="1">
                  <c:v>11.5</c:v>
                </c:pt>
                <c:pt idx="2">
                  <c:v>13.3</c:v>
                </c:pt>
                <c:pt idx="3">
                  <c:v>15.2</c:v>
                </c:pt>
                <c:pt idx="4">
                  <c:v>14.9</c:v>
                </c:pt>
                <c:pt idx="5">
                  <c:v>15</c:v>
                </c:pt>
                <c:pt idx="6">
                  <c:v>16.7</c:v>
                </c:pt>
                <c:pt idx="7">
                  <c:v>16.899999999999999</c:v>
                </c:pt>
                <c:pt idx="8">
                  <c:v>17.2</c:v>
                </c:pt>
                <c:pt idx="9">
                  <c:v>17.100000000000001</c:v>
                </c:pt>
                <c:pt idx="10">
                  <c:v>17.3</c:v>
                </c:pt>
                <c:pt idx="11">
                  <c:v>17.3</c:v>
                </c:pt>
                <c:pt idx="12">
                  <c:v>15.5</c:v>
                </c:pt>
                <c:pt idx="13">
                  <c:v>14.7</c:v>
                </c:pt>
                <c:pt idx="14">
                  <c:v>12.9</c:v>
                </c:pt>
                <c:pt idx="15">
                  <c:v>12.5</c:v>
                </c:pt>
                <c:pt idx="16">
                  <c:v>13.5</c:v>
                </c:pt>
                <c:pt idx="17">
                  <c:v>12.9</c:v>
                </c:pt>
                <c:pt idx="18">
                  <c:v>10.7</c:v>
                </c:pt>
                <c:pt idx="19">
                  <c:v>12.3</c:v>
                </c:pt>
                <c:pt idx="20">
                  <c:v>11.1</c:v>
                </c:pt>
                <c:pt idx="21">
                  <c:v>10.3</c:v>
                </c:pt>
                <c:pt idx="22">
                  <c:v>13.4</c:v>
                </c:pt>
                <c:pt idx="23">
                  <c:v>14.5</c:v>
                </c:pt>
                <c:pt idx="24">
                  <c:v>17.3</c:v>
                </c:pt>
                <c:pt idx="25">
                  <c:v>17</c:v>
                </c:pt>
                <c:pt idx="26">
                  <c:v>16.2</c:v>
                </c:pt>
                <c:pt idx="27">
                  <c:v>16.8</c:v>
                </c:pt>
                <c:pt idx="28">
                  <c:v>14.1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13.5</c:v>
                </c:pt>
                <c:pt idx="32">
                  <c:v>13.4</c:v>
                </c:pt>
                <c:pt idx="33">
                  <c:v>13.8</c:v>
                </c:pt>
                <c:pt idx="34">
                  <c:v>5.2089950451022746</c:v>
                </c:pt>
                <c:pt idx="35">
                  <c:v>-4.7953216374269001</c:v>
                </c:pt>
                <c:pt idx="36">
                  <c:v>1.6643550624133148</c:v>
                </c:pt>
                <c:pt idx="37">
                  <c:v>-2.6027397260273974</c:v>
                </c:pt>
                <c:pt idx="38">
                  <c:v>2.642559109874826</c:v>
                </c:pt>
                <c:pt idx="39">
                  <c:v>-3.9270687237026647</c:v>
                </c:pt>
                <c:pt idx="40">
                  <c:v>0.55710306406685239</c:v>
                </c:pt>
                <c:pt idx="41">
                  <c:v>-2.510460251046025</c:v>
                </c:pt>
                <c:pt idx="42">
                  <c:v>-6.6290550070521856</c:v>
                </c:pt>
                <c:pt idx="43">
                  <c:v>5.8823529411764701</c:v>
                </c:pt>
                <c:pt idx="44">
                  <c:v>-1.5965166908563133</c:v>
                </c:pt>
                <c:pt idx="45">
                  <c:v>0</c:v>
                </c:pt>
                <c:pt idx="46">
                  <c:v>1.5536723163841808</c:v>
                </c:pt>
                <c:pt idx="47">
                  <c:v>6.5527065527065522</c:v>
                </c:pt>
                <c:pt idx="48">
                  <c:v>2.6798307475317347</c:v>
                </c:pt>
                <c:pt idx="49">
                  <c:v>-1.3986013986013985</c:v>
                </c:pt>
                <c:pt idx="50">
                  <c:v>3.8781163434903045</c:v>
                </c:pt>
                <c:pt idx="51">
                  <c:v>-0.96021947873799729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7-44B0-AFF7-BB7B82211C27}"/>
            </c:ext>
          </c:extLst>
        </c:ser>
        <c:ser>
          <c:idx val="1"/>
          <c:order val="1"/>
          <c:tx>
            <c:strRef>
              <c:f>'家計主要指標4（4）'!$C$32</c:f>
              <c:strCache>
                <c:ptCount val="1"/>
                <c:pt idx="0">
                  <c:v>負債年収比(%)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'家計主要指標4（4）'!$D$27:$BC$27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'家計主要指標4（4）'!$D$32:$BC$32</c:f>
              <c:numCache>
                <c:formatCode>0.0;"△ "0.0</c:formatCode>
                <c:ptCount val="52"/>
                <c:pt idx="0">
                  <c:v>1</c:v>
                </c:pt>
                <c:pt idx="1">
                  <c:v>2.8</c:v>
                </c:pt>
                <c:pt idx="2">
                  <c:v>3.7</c:v>
                </c:pt>
                <c:pt idx="3">
                  <c:v>3.8</c:v>
                </c:pt>
                <c:pt idx="4">
                  <c:v>5.4</c:v>
                </c:pt>
                <c:pt idx="5">
                  <c:v>3.9</c:v>
                </c:pt>
                <c:pt idx="6">
                  <c:v>3.5</c:v>
                </c:pt>
                <c:pt idx="7">
                  <c:v>5.6</c:v>
                </c:pt>
                <c:pt idx="8">
                  <c:v>8.1999999999999993</c:v>
                </c:pt>
                <c:pt idx="9">
                  <c:v>6.6</c:v>
                </c:pt>
                <c:pt idx="10">
                  <c:v>5.4</c:v>
                </c:pt>
                <c:pt idx="11">
                  <c:v>4.2</c:v>
                </c:pt>
                <c:pt idx="12">
                  <c:v>3.4</c:v>
                </c:pt>
                <c:pt idx="13">
                  <c:v>4.7</c:v>
                </c:pt>
                <c:pt idx="14">
                  <c:v>5.4</c:v>
                </c:pt>
                <c:pt idx="15">
                  <c:v>2.9</c:v>
                </c:pt>
                <c:pt idx="16">
                  <c:v>3.2</c:v>
                </c:pt>
                <c:pt idx="17">
                  <c:v>1.7</c:v>
                </c:pt>
                <c:pt idx="18">
                  <c:v>1.9</c:v>
                </c:pt>
                <c:pt idx="19">
                  <c:v>1.4</c:v>
                </c:pt>
                <c:pt idx="20">
                  <c:v>2.6</c:v>
                </c:pt>
                <c:pt idx="21">
                  <c:v>0.5</c:v>
                </c:pt>
                <c:pt idx="22">
                  <c:v>2.8</c:v>
                </c:pt>
                <c:pt idx="23">
                  <c:v>3.6</c:v>
                </c:pt>
                <c:pt idx="24">
                  <c:v>3.2</c:v>
                </c:pt>
                <c:pt idx="25">
                  <c:v>1.5</c:v>
                </c:pt>
                <c:pt idx="26">
                  <c:v>2.6</c:v>
                </c:pt>
                <c:pt idx="27">
                  <c:v>1</c:v>
                </c:pt>
                <c:pt idx="28">
                  <c:v>3.7</c:v>
                </c:pt>
                <c:pt idx="29">
                  <c:v>5</c:v>
                </c:pt>
                <c:pt idx="30">
                  <c:v>4.5</c:v>
                </c:pt>
                <c:pt idx="31">
                  <c:v>6.2</c:v>
                </c:pt>
                <c:pt idx="32">
                  <c:v>5.0999999999999996</c:v>
                </c:pt>
                <c:pt idx="33">
                  <c:v>1.2</c:v>
                </c:pt>
                <c:pt idx="34">
                  <c:v>7.4450514547071522</c:v>
                </c:pt>
                <c:pt idx="35">
                  <c:v>-6.9135802469135799</c:v>
                </c:pt>
                <c:pt idx="36">
                  <c:v>-0.27739251040221913</c:v>
                </c:pt>
                <c:pt idx="37">
                  <c:v>6.8493150684931505</c:v>
                </c:pt>
                <c:pt idx="38">
                  <c:v>-5.4242002781641165</c:v>
                </c:pt>
                <c:pt idx="39">
                  <c:v>1.1220196353436185</c:v>
                </c:pt>
                <c:pt idx="40">
                  <c:v>5.5710306406685239</c:v>
                </c:pt>
                <c:pt idx="41">
                  <c:v>-1.6736401673640167</c:v>
                </c:pt>
                <c:pt idx="42">
                  <c:v>-1.2693935119887165</c:v>
                </c:pt>
                <c:pt idx="43">
                  <c:v>5.1649928263988523</c:v>
                </c:pt>
                <c:pt idx="44">
                  <c:v>-4.6444121915820027</c:v>
                </c:pt>
                <c:pt idx="45">
                  <c:v>6.9464544138929094</c:v>
                </c:pt>
                <c:pt idx="46">
                  <c:v>6.3559322033898304</c:v>
                </c:pt>
                <c:pt idx="47">
                  <c:v>2.2792022792022792</c:v>
                </c:pt>
                <c:pt idx="48">
                  <c:v>-0.14104372355430184</c:v>
                </c:pt>
                <c:pt idx="49">
                  <c:v>3.6363636363636362</c:v>
                </c:pt>
                <c:pt idx="50">
                  <c:v>1.8005540166204987</c:v>
                </c:pt>
                <c:pt idx="51">
                  <c:v>3.7037037037037033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7-44B0-AFF7-BB7B8221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274272"/>
        <c:axId val="670274600"/>
      </c:lineChart>
      <c:catAx>
        <c:axId val="6702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0274600"/>
        <c:crosses val="autoZero"/>
        <c:auto val="1"/>
        <c:lblAlgn val="ctr"/>
        <c:lblOffset val="100"/>
        <c:noMultiLvlLbl val="0"/>
      </c:catAx>
      <c:valAx>
        <c:axId val="67027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;&quot;△ &quot;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027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貯蓄年収比・負債年収比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'家計主要指標4（4）'!$C$38</c:f>
              <c:strCache>
                <c:ptCount val="1"/>
                <c:pt idx="0">
                  <c:v>貯蓄年収比(%)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'家計主要指標4（4）'!$D$34:$BC$34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'家計主要指標4（4）'!$D$38:$BC$38</c:f>
              <c:numCache>
                <c:formatCode>#,##0.0;"△ "#,##0.0</c:formatCode>
                <c:ptCount val="52"/>
                <c:pt idx="0">
                  <c:v>9.5</c:v>
                </c:pt>
                <c:pt idx="1">
                  <c:v>8.6999999999999993</c:v>
                </c:pt>
                <c:pt idx="2">
                  <c:v>6.4</c:v>
                </c:pt>
                <c:pt idx="3">
                  <c:v>13.5</c:v>
                </c:pt>
                <c:pt idx="4">
                  <c:v>10.8</c:v>
                </c:pt>
                <c:pt idx="5">
                  <c:v>15.2</c:v>
                </c:pt>
                <c:pt idx="6">
                  <c:v>16.100000000000001</c:v>
                </c:pt>
                <c:pt idx="7">
                  <c:v>13.1</c:v>
                </c:pt>
                <c:pt idx="8">
                  <c:v>17.399999999999999</c:v>
                </c:pt>
                <c:pt idx="9">
                  <c:v>17.2</c:v>
                </c:pt>
                <c:pt idx="10">
                  <c:v>11.3</c:v>
                </c:pt>
                <c:pt idx="11">
                  <c:v>16.5</c:v>
                </c:pt>
                <c:pt idx="12">
                  <c:v>14</c:v>
                </c:pt>
                <c:pt idx="13">
                  <c:v>13.4</c:v>
                </c:pt>
                <c:pt idx="14">
                  <c:v>15.1</c:v>
                </c:pt>
                <c:pt idx="15">
                  <c:v>13.1</c:v>
                </c:pt>
                <c:pt idx="16">
                  <c:v>14</c:v>
                </c:pt>
                <c:pt idx="17">
                  <c:v>10.4</c:v>
                </c:pt>
                <c:pt idx="18">
                  <c:v>10</c:v>
                </c:pt>
                <c:pt idx="19">
                  <c:v>13.9</c:v>
                </c:pt>
                <c:pt idx="20">
                  <c:v>7.1</c:v>
                </c:pt>
                <c:pt idx="21">
                  <c:v>11.1</c:v>
                </c:pt>
                <c:pt idx="22">
                  <c:v>9.9</c:v>
                </c:pt>
                <c:pt idx="23">
                  <c:v>11.1</c:v>
                </c:pt>
                <c:pt idx="24">
                  <c:v>11.5</c:v>
                </c:pt>
                <c:pt idx="25">
                  <c:v>12.8</c:v>
                </c:pt>
                <c:pt idx="26">
                  <c:v>11.9</c:v>
                </c:pt>
                <c:pt idx="27">
                  <c:v>12.4</c:v>
                </c:pt>
                <c:pt idx="28">
                  <c:v>10.8</c:v>
                </c:pt>
                <c:pt idx="29">
                  <c:v>10.3</c:v>
                </c:pt>
                <c:pt idx="30">
                  <c:v>15.2</c:v>
                </c:pt>
                <c:pt idx="31">
                  <c:v>0</c:v>
                </c:pt>
                <c:pt idx="32">
                  <c:v>12.1</c:v>
                </c:pt>
                <c:pt idx="33">
                  <c:v>17.100000000000001</c:v>
                </c:pt>
                <c:pt idx="34">
                  <c:v>-8.6715867158671589</c:v>
                </c:pt>
                <c:pt idx="35">
                  <c:v>25.775459785890746</c:v>
                </c:pt>
                <c:pt idx="36">
                  <c:v>-8.5043988269794717</c:v>
                </c:pt>
                <c:pt idx="37">
                  <c:v>17.222222222222221</c:v>
                </c:pt>
                <c:pt idx="38">
                  <c:v>-8.8235294117647065</c:v>
                </c:pt>
                <c:pt idx="39">
                  <c:v>11.386861313868613</c:v>
                </c:pt>
                <c:pt idx="40">
                  <c:v>-32.296296296296298</c:v>
                </c:pt>
                <c:pt idx="41">
                  <c:v>34.789156626506021</c:v>
                </c:pt>
                <c:pt idx="42">
                  <c:v>-31.653543307086611</c:v>
                </c:pt>
                <c:pt idx="43">
                  <c:v>2.6234567901234565</c:v>
                </c:pt>
                <c:pt idx="44">
                  <c:v>13.253012048192772</c:v>
                </c:pt>
                <c:pt idx="45">
                  <c:v>6.0790273556231007</c:v>
                </c:pt>
                <c:pt idx="46">
                  <c:v>-9.0062111801242235</c:v>
                </c:pt>
                <c:pt idx="47">
                  <c:v>11.639344262295081</c:v>
                </c:pt>
                <c:pt idx="48">
                  <c:v>-14.664586583463338</c:v>
                </c:pt>
                <c:pt idx="49">
                  <c:v>-9.3129770992366403</c:v>
                </c:pt>
                <c:pt idx="50">
                  <c:v>39.006024096385545</c:v>
                </c:pt>
                <c:pt idx="51">
                  <c:v>-0.4497751124437781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4-47BD-9640-54B7E5FDDDCD}"/>
            </c:ext>
          </c:extLst>
        </c:ser>
        <c:ser>
          <c:idx val="1"/>
          <c:order val="1"/>
          <c:tx>
            <c:strRef>
              <c:f>'家計主要指標4（4）'!$C$39</c:f>
              <c:strCache>
                <c:ptCount val="1"/>
                <c:pt idx="0">
                  <c:v>負債年収比(%)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'家計主要指標4（4）'!$D$34:$BC$34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'家計主要指標4（4）'!$D$39:$BC$39</c:f>
              <c:numCache>
                <c:formatCode>#,##0.0;"△ "#,##0.0</c:formatCode>
                <c:ptCount val="52"/>
                <c:pt idx="0">
                  <c:v>2.1</c:v>
                </c:pt>
                <c:pt idx="1">
                  <c:v>5</c:v>
                </c:pt>
                <c:pt idx="2">
                  <c:v>3.5</c:v>
                </c:pt>
                <c:pt idx="3">
                  <c:v>6</c:v>
                </c:pt>
                <c:pt idx="4">
                  <c:v>5.5</c:v>
                </c:pt>
                <c:pt idx="5">
                  <c:v>4.3</c:v>
                </c:pt>
                <c:pt idx="6">
                  <c:v>4.5</c:v>
                </c:pt>
                <c:pt idx="7">
                  <c:v>9.1999999999999993</c:v>
                </c:pt>
                <c:pt idx="8">
                  <c:v>10.9</c:v>
                </c:pt>
                <c:pt idx="9">
                  <c:v>1.3</c:v>
                </c:pt>
                <c:pt idx="10">
                  <c:v>14.7</c:v>
                </c:pt>
                <c:pt idx="11">
                  <c:v>3.8</c:v>
                </c:pt>
                <c:pt idx="12">
                  <c:v>3.4</c:v>
                </c:pt>
                <c:pt idx="13">
                  <c:v>9</c:v>
                </c:pt>
                <c:pt idx="14">
                  <c:v>4.4000000000000004</c:v>
                </c:pt>
                <c:pt idx="15">
                  <c:v>2.6</c:v>
                </c:pt>
                <c:pt idx="16">
                  <c:v>5.6</c:v>
                </c:pt>
                <c:pt idx="17">
                  <c:v>5.7</c:v>
                </c:pt>
                <c:pt idx="18">
                  <c:v>2.1</c:v>
                </c:pt>
                <c:pt idx="19">
                  <c:v>1.4</c:v>
                </c:pt>
                <c:pt idx="20">
                  <c:v>5.5</c:v>
                </c:pt>
                <c:pt idx="21">
                  <c:v>1.4</c:v>
                </c:pt>
                <c:pt idx="22">
                  <c:v>2</c:v>
                </c:pt>
                <c:pt idx="23">
                  <c:v>8.6999999999999993</c:v>
                </c:pt>
                <c:pt idx="24">
                  <c:v>4.4000000000000004</c:v>
                </c:pt>
                <c:pt idx="25">
                  <c:v>0.3</c:v>
                </c:pt>
                <c:pt idx="26">
                  <c:v>0.3</c:v>
                </c:pt>
                <c:pt idx="27">
                  <c:v>-1.2</c:v>
                </c:pt>
                <c:pt idx="28">
                  <c:v>1</c:v>
                </c:pt>
                <c:pt idx="29">
                  <c:v>8.5</c:v>
                </c:pt>
                <c:pt idx="30">
                  <c:v>6.8</c:v>
                </c:pt>
                <c:pt idx="31">
                  <c:v>0</c:v>
                </c:pt>
                <c:pt idx="32">
                  <c:v>8.1999999999999993</c:v>
                </c:pt>
                <c:pt idx="33">
                  <c:v>-1.9</c:v>
                </c:pt>
                <c:pt idx="34">
                  <c:v>-3.0706378492356352</c:v>
                </c:pt>
                <c:pt idx="35">
                  <c:v>9.2643425748009882</c:v>
                </c:pt>
                <c:pt idx="36">
                  <c:v>3.225806451612903</c:v>
                </c:pt>
                <c:pt idx="37">
                  <c:v>5.1388888888888884</c:v>
                </c:pt>
                <c:pt idx="38">
                  <c:v>6.0371517027863781</c:v>
                </c:pt>
                <c:pt idx="39">
                  <c:v>7.1532846715328464</c:v>
                </c:pt>
                <c:pt idx="40">
                  <c:v>6.3703703703703702</c:v>
                </c:pt>
                <c:pt idx="41">
                  <c:v>-12.5</c:v>
                </c:pt>
                <c:pt idx="42">
                  <c:v>-15.905511811023624</c:v>
                </c:pt>
                <c:pt idx="43">
                  <c:v>19.290123456790123</c:v>
                </c:pt>
                <c:pt idx="44">
                  <c:v>-10.090361445783133</c:v>
                </c:pt>
                <c:pt idx="45">
                  <c:v>22.036474164133736</c:v>
                </c:pt>
                <c:pt idx="46">
                  <c:v>-16.304347826086957</c:v>
                </c:pt>
                <c:pt idx="47">
                  <c:v>-3.9344262295081971</c:v>
                </c:pt>
                <c:pt idx="48">
                  <c:v>0.62402496099843996</c:v>
                </c:pt>
                <c:pt idx="49">
                  <c:v>16.946564885496183</c:v>
                </c:pt>
                <c:pt idx="50">
                  <c:v>-9.6385542168674707</c:v>
                </c:pt>
                <c:pt idx="51">
                  <c:v>10.794602698650674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4-47BD-9640-54B7E5FDD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776344"/>
        <c:axId val="539777984"/>
      </c:lineChart>
      <c:catAx>
        <c:axId val="53977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777984"/>
        <c:crosses val="autoZero"/>
        <c:auto val="1"/>
        <c:lblAlgn val="ctr"/>
        <c:lblOffset val="100"/>
        <c:noMultiLvlLbl val="0"/>
      </c:catAx>
      <c:valAx>
        <c:axId val="53977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&quot;△ &quot;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977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貯蓄年収比・負債年収比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盛岡市　</a:t>
            </a:r>
            <a:r>
              <a:rPr lang="en-US" altLang="ja-JP" sz="1200"/>
              <a:t>2003-2018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'家計主要指標4（4）'!$C$44</c:f>
              <c:strCache>
                <c:ptCount val="1"/>
                <c:pt idx="0">
                  <c:v>貯蓄年収比(%)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'家計主要指標4（4）'!$D$41:$BC$41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'家計主要指標4（4）'!$D$44:$BC$44</c:f>
              <c:numCache>
                <c:formatCode>#,##0.0;"△ "#,##0.0</c:formatCode>
                <c:ptCount val="52"/>
                <c:pt idx="36">
                  <c:v>2.6499302649930265</c:v>
                </c:pt>
                <c:pt idx="37">
                  <c:v>37.067773167358233</c:v>
                </c:pt>
                <c:pt idx="38">
                  <c:v>-36.051502145922747</c:v>
                </c:pt>
                <c:pt idx="39">
                  <c:v>9.9397590361445776</c:v>
                </c:pt>
                <c:pt idx="40">
                  <c:v>23.79603399433428</c:v>
                </c:pt>
                <c:pt idx="41">
                  <c:v>-17.134416543574595</c:v>
                </c:pt>
                <c:pt idx="42">
                  <c:v>38.916256157635473</c:v>
                </c:pt>
                <c:pt idx="43">
                  <c:v>-65.326633165829151</c:v>
                </c:pt>
                <c:pt idx="44">
                  <c:v>44.01114206128134</c:v>
                </c:pt>
                <c:pt idx="45">
                  <c:v>-21.542940320232898</c:v>
                </c:pt>
                <c:pt idx="46">
                  <c:v>-13.911620294599016</c:v>
                </c:pt>
                <c:pt idx="47">
                  <c:v>11.263318112633181</c:v>
                </c:pt>
                <c:pt idx="48">
                  <c:v>-25.584795321637426</c:v>
                </c:pt>
                <c:pt idx="49">
                  <c:v>25.245441795231415</c:v>
                </c:pt>
                <c:pt idx="50">
                  <c:v>34.666666666666671</c:v>
                </c:pt>
                <c:pt idx="51">
                  <c:v>-22.849462365591396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C-4040-BB2E-389C96CA9F08}"/>
            </c:ext>
          </c:extLst>
        </c:ser>
        <c:ser>
          <c:idx val="1"/>
          <c:order val="1"/>
          <c:tx>
            <c:strRef>
              <c:f>'家計主要指標4（4）'!$C$45</c:f>
              <c:strCache>
                <c:ptCount val="1"/>
                <c:pt idx="0">
                  <c:v>負債年収比(%)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'家計主要指標4（4）'!$D$41:$BC$41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'家計主要指標4（4）'!$D$45:$BC$45</c:f>
              <c:numCache>
                <c:formatCode>#,##0.0;"△ "#,##0.0</c:formatCode>
                <c:ptCount val="52"/>
                <c:pt idx="36">
                  <c:v>16.039051603905161</c:v>
                </c:pt>
                <c:pt idx="37">
                  <c:v>26.141078838174277</c:v>
                </c:pt>
                <c:pt idx="38">
                  <c:v>-9.7281831187410592</c:v>
                </c:pt>
                <c:pt idx="39">
                  <c:v>-34.036144578313255</c:v>
                </c:pt>
                <c:pt idx="40">
                  <c:v>24.929178470254957</c:v>
                </c:pt>
                <c:pt idx="41">
                  <c:v>7.3855243722304289</c:v>
                </c:pt>
                <c:pt idx="42">
                  <c:v>-12.643678160919542</c:v>
                </c:pt>
                <c:pt idx="43">
                  <c:v>-1.1725293132328307</c:v>
                </c:pt>
                <c:pt idx="44">
                  <c:v>4.1782729805013927</c:v>
                </c:pt>
                <c:pt idx="45">
                  <c:v>-3.9301310043668125</c:v>
                </c:pt>
                <c:pt idx="46">
                  <c:v>-8.8379705400981994</c:v>
                </c:pt>
                <c:pt idx="47">
                  <c:v>33.333333333333329</c:v>
                </c:pt>
                <c:pt idx="48">
                  <c:v>0</c:v>
                </c:pt>
                <c:pt idx="49">
                  <c:v>5.46984572230014</c:v>
                </c:pt>
                <c:pt idx="50">
                  <c:v>5.6000000000000005</c:v>
                </c:pt>
                <c:pt idx="51">
                  <c:v>43.145161290322584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C-4040-BB2E-389C96CA9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14680"/>
        <c:axId val="529615992"/>
      </c:lineChart>
      <c:catAx>
        <c:axId val="52961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9615992"/>
        <c:crosses val="autoZero"/>
        <c:auto val="1"/>
        <c:lblAlgn val="ctr"/>
        <c:lblOffset val="100"/>
        <c:noMultiLvlLbl val="0"/>
      </c:catAx>
      <c:valAx>
        <c:axId val="52961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&quot;△ &quot;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961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貯蓄年収比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勤労者世帯</a:t>
            </a:r>
            <a:r>
              <a:rPr lang="ja-JP" altLang="en-US" sz="1200" baseline="0"/>
              <a:t>　</a:t>
            </a:r>
            <a:r>
              <a:rPr lang="en-US" altLang="ja-JP" sz="1200" baseline="0"/>
              <a:t>1965-2018</a:t>
            </a:r>
            <a:r>
              <a:rPr lang="ja-JP" altLang="en-US" sz="1200" baseline="0"/>
              <a:t>年</a:t>
            </a:r>
            <a:endParaRPr lang="ja-JP" alt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'家計主要指標4（4）'!$C$48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'家計主要指標4（4）'!$D$47:$BC$47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'家計主要指標4（4）'!$D$48:$BC$48</c:f>
              <c:numCache>
                <c:formatCode>0.0;"△ "0.0</c:formatCode>
                <c:ptCount val="52"/>
                <c:pt idx="0">
                  <c:v>11.3</c:v>
                </c:pt>
                <c:pt idx="1">
                  <c:v>11.5</c:v>
                </c:pt>
                <c:pt idx="2">
                  <c:v>13.3</c:v>
                </c:pt>
                <c:pt idx="3">
                  <c:v>15.2</c:v>
                </c:pt>
                <c:pt idx="4">
                  <c:v>14.9</c:v>
                </c:pt>
                <c:pt idx="5">
                  <c:v>15</c:v>
                </c:pt>
                <c:pt idx="6">
                  <c:v>16.7</c:v>
                </c:pt>
                <c:pt idx="7">
                  <c:v>16.899999999999999</c:v>
                </c:pt>
                <c:pt idx="8">
                  <c:v>17.2</c:v>
                </c:pt>
                <c:pt idx="9">
                  <c:v>17.100000000000001</c:v>
                </c:pt>
                <c:pt idx="10">
                  <c:v>17.3</c:v>
                </c:pt>
                <c:pt idx="11">
                  <c:v>17.3</c:v>
                </c:pt>
                <c:pt idx="12">
                  <c:v>15.5</c:v>
                </c:pt>
                <c:pt idx="13">
                  <c:v>14.7</c:v>
                </c:pt>
                <c:pt idx="14">
                  <c:v>12.9</c:v>
                </c:pt>
                <c:pt idx="15">
                  <c:v>12.5</c:v>
                </c:pt>
                <c:pt idx="16">
                  <c:v>13.5</c:v>
                </c:pt>
                <c:pt idx="17">
                  <c:v>12.9</c:v>
                </c:pt>
                <c:pt idx="18">
                  <c:v>10.7</c:v>
                </c:pt>
                <c:pt idx="19">
                  <c:v>12.3</c:v>
                </c:pt>
                <c:pt idx="20">
                  <c:v>11.1</c:v>
                </c:pt>
                <c:pt idx="21">
                  <c:v>10.3</c:v>
                </c:pt>
                <c:pt idx="22">
                  <c:v>13.4</c:v>
                </c:pt>
                <c:pt idx="23">
                  <c:v>14.5</c:v>
                </c:pt>
                <c:pt idx="24">
                  <c:v>17.3</c:v>
                </c:pt>
                <c:pt idx="25">
                  <c:v>17</c:v>
                </c:pt>
                <c:pt idx="26">
                  <c:v>16.2</c:v>
                </c:pt>
                <c:pt idx="27">
                  <c:v>16.8</c:v>
                </c:pt>
                <c:pt idx="28">
                  <c:v>14.1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13.5</c:v>
                </c:pt>
                <c:pt idx="32">
                  <c:v>13.4</c:v>
                </c:pt>
                <c:pt idx="33">
                  <c:v>13.8</c:v>
                </c:pt>
                <c:pt idx="34">
                  <c:v>5.2089950451022746</c:v>
                </c:pt>
                <c:pt idx="35">
                  <c:v>-4.7953216374269001</c:v>
                </c:pt>
                <c:pt idx="36">
                  <c:v>1.6643550624133148</c:v>
                </c:pt>
                <c:pt idx="37">
                  <c:v>-2.6027397260273974</c:v>
                </c:pt>
                <c:pt idx="38">
                  <c:v>2.642559109874826</c:v>
                </c:pt>
                <c:pt idx="39">
                  <c:v>-3.9270687237026647</c:v>
                </c:pt>
                <c:pt idx="40">
                  <c:v>0.55710306406685239</c:v>
                </c:pt>
                <c:pt idx="41">
                  <c:v>-2.510460251046025</c:v>
                </c:pt>
                <c:pt idx="42">
                  <c:v>-6.6290550070521856</c:v>
                </c:pt>
                <c:pt idx="43">
                  <c:v>5.8823529411764701</c:v>
                </c:pt>
                <c:pt idx="44">
                  <c:v>-1.5965166908563133</c:v>
                </c:pt>
                <c:pt idx="45">
                  <c:v>0</c:v>
                </c:pt>
                <c:pt idx="46">
                  <c:v>1.5536723163841808</c:v>
                </c:pt>
                <c:pt idx="47">
                  <c:v>6.5527065527065522</c:v>
                </c:pt>
                <c:pt idx="48">
                  <c:v>2.6798307475317347</c:v>
                </c:pt>
                <c:pt idx="49">
                  <c:v>-1.3986013986013985</c:v>
                </c:pt>
                <c:pt idx="50">
                  <c:v>3.8781163434903045</c:v>
                </c:pt>
                <c:pt idx="51">
                  <c:v>-0.96021947873799729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3-4E76-8820-5BF7DACADBF3}"/>
            </c:ext>
          </c:extLst>
        </c:ser>
        <c:ser>
          <c:idx val="1"/>
          <c:order val="1"/>
          <c:tx>
            <c:strRef>
              <c:f>'家計主要指標4（4）'!$C$49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'家計主要指標4（4）'!$D$47:$BC$47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'家計主要指標4（4）'!$D$49:$BC$49</c:f>
              <c:numCache>
                <c:formatCode>#,##0.0;"△ "#,##0.0</c:formatCode>
                <c:ptCount val="52"/>
                <c:pt idx="0">
                  <c:v>9.5</c:v>
                </c:pt>
                <c:pt idx="1">
                  <c:v>8.6999999999999993</c:v>
                </c:pt>
                <c:pt idx="2">
                  <c:v>6.4</c:v>
                </c:pt>
                <c:pt idx="3">
                  <c:v>13.5</c:v>
                </c:pt>
                <c:pt idx="4">
                  <c:v>10.8</c:v>
                </c:pt>
                <c:pt idx="5">
                  <c:v>15.2</c:v>
                </c:pt>
                <c:pt idx="6">
                  <c:v>16.100000000000001</c:v>
                </c:pt>
                <c:pt idx="7">
                  <c:v>13.1</c:v>
                </c:pt>
                <c:pt idx="8">
                  <c:v>17.399999999999999</c:v>
                </c:pt>
                <c:pt idx="9">
                  <c:v>17.2</c:v>
                </c:pt>
                <c:pt idx="10">
                  <c:v>11.3</c:v>
                </c:pt>
                <c:pt idx="11">
                  <c:v>16.5</c:v>
                </c:pt>
                <c:pt idx="12">
                  <c:v>14</c:v>
                </c:pt>
                <c:pt idx="13">
                  <c:v>13.4</c:v>
                </c:pt>
                <c:pt idx="14">
                  <c:v>15.1</c:v>
                </c:pt>
                <c:pt idx="15">
                  <c:v>13.1</c:v>
                </c:pt>
                <c:pt idx="16">
                  <c:v>14</c:v>
                </c:pt>
                <c:pt idx="17">
                  <c:v>10.4</c:v>
                </c:pt>
                <c:pt idx="18">
                  <c:v>10</c:v>
                </c:pt>
                <c:pt idx="19">
                  <c:v>13.9</c:v>
                </c:pt>
                <c:pt idx="20">
                  <c:v>7.1</c:v>
                </c:pt>
                <c:pt idx="21">
                  <c:v>11.1</c:v>
                </c:pt>
                <c:pt idx="22">
                  <c:v>9.9</c:v>
                </c:pt>
                <c:pt idx="23">
                  <c:v>11.1</c:v>
                </c:pt>
                <c:pt idx="24">
                  <c:v>11.5</c:v>
                </c:pt>
                <c:pt idx="25">
                  <c:v>12.8</c:v>
                </c:pt>
                <c:pt idx="26">
                  <c:v>11.9</c:v>
                </c:pt>
                <c:pt idx="27">
                  <c:v>12.4</c:v>
                </c:pt>
                <c:pt idx="28">
                  <c:v>10.8</c:v>
                </c:pt>
                <c:pt idx="29">
                  <c:v>10.3</c:v>
                </c:pt>
                <c:pt idx="30">
                  <c:v>15.2</c:v>
                </c:pt>
                <c:pt idx="31">
                  <c:v>0</c:v>
                </c:pt>
                <c:pt idx="32">
                  <c:v>12.1</c:v>
                </c:pt>
                <c:pt idx="33">
                  <c:v>17.100000000000001</c:v>
                </c:pt>
                <c:pt idx="34">
                  <c:v>-8.6715867158671589</c:v>
                </c:pt>
                <c:pt idx="35">
                  <c:v>25.775459785890746</c:v>
                </c:pt>
                <c:pt idx="36">
                  <c:v>-8.5043988269794717</c:v>
                </c:pt>
                <c:pt idx="37">
                  <c:v>17.222222222222221</c:v>
                </c:pt>
                <c:pt idx="38">
                  <c:v>-8.8235294117647065</c:v>
                </c:pt>
                <c:pt idx="39">
                  <c:v>11.386861313868613</c:v>
                </c:pt>
                <c:pt idx="40">
                  <c:v>-32.296296296296298</c:v>
                </c:pt>
                <c:pt idx="41">
                  <c:v>34.789156626506021</c:v>
                </c:pt>
                <c:pt idx="42">
                  <c:v>-31.653543307086611</c:v>
                </c:pt>
                <c:pt idx="43">
                  <c:v>2.6234567901234565</c:v>
                </c:pt>
                <c:pt idx="44">
                  <c:v>13.253012048192772</c:v>
                </c:pt>
                <c:pt idx="45">
                  <c:v>6.0790273556231007</c:v>
                </c:pt>
                <c:pt idx="46">
                  <c:v>-9.0062111801242235</c:v>
                </c:pt>
                <c:pt idx="47">
                  <c:v>11.639344262295081</c:v>
                </c:pt>
                <c:pt idx="48">
                  <c:v>-14.664586583463338</c:v>
                </c:pt>
                <c:pt idx="49">
                  <c:v>-9.3129770992366403</c:v>
                </c:pt>
                <c:pt idx="50">
                  <c:v>39.006024096385545</c:v>
                </c:pt>
                <c:pt idx="51">
                  <c:v>-0.4497751124437781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3-4E76-8820-5BF7DACADBF3}"/>
            </c:ext>
          </c:extLst>
        </c:ser>
        <c:ser>
          <c:idx val="2"/>
          <c:order val="2"/>
          <c:tx>
            <c:strRef>
              <c:f>'家計主要指標4（4）'!$C$50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'家計主要指標4（4）'!$D$47:$BC$47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'家計主要指標4（4）'!$D$50:$BC$50</c:f>
              <c:numCache>
                <c:formatCode>#,##0.0;"△ "#,##0.0</c:formatCode>
                <c:ptCount val="52"/>
                <c:pt idx="36">
                  <c:v>2.6499302649930265</c:v>
                </c:pt>
                <c:pt idx="37">
                  <c:v>37.067773167358233</c:v>
                </c:pt>
                <c:pt idx="38">
                  <c:v>-36.051502145922747</c:v>
                </c:pt>
                <c:pt idx="39">
                  <c:v>9.9397590361445776</c:v>
                </c:pt>
                <c:pt idx="40">
                  <c:v>23.79603399433428</c:v>
                </c:pt>
                <c:pt idx="41">
                  <c:v>-17.134416543574595</c:v>
                </c:pt>
                <c:pt idx="42">
                  <c:v>38.916256157635473</c:v>
                </c:pt>
                <c:pt idx="43">
                  <c:v>-65.326633165829151</c:v>
                </c:pt>
                <c:pt idx="44">
                  <c:v>44.01114206128134</c:v>
                </c:pt>
                <c:pt idx="45">
                  <c:v>-21.542940320232898</c:v>
                </c:pt>
                <c:pt idx="46">
                  <c:v>-13.911620294599016</c:v>
                </c:pt>
                <c:pt idx="47">
                  <c:v>11.263318112633181</c:v>
                </c:pt>
                <c:pt idx="48">
                  <c:v>-25.584795321637426</c:v>
                </c:pt>
                <c:pt idx="49">
                  <c:v>25.245441795231415</c:v>
                </c:pt>
                <c:pt idx="50">
                  <c:v>34.666666666666671</c:v>
                </c:pt>
                <c:pt idx="51">
                  <c:v>-22.849462365591396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3-4E76-8820-5BF7DACA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1932784"/>
        <c:axId val="531931800"/>
      </c:lineChart>
      <c:catAx>
        <c:axId val="53193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1931800"/>
        <c:crosses val="autoZero"/>
        <c:auto val="1"/>
        <c:lblAlgn val="ctr"/>
        <c:lblOffset val="100"/>
        <c:noMultiLvlLbl val="0"/>
      </c:catAx>
      <c:valAx>
        <c:axId val="53193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;&quot;△ &quot;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19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負債年収比</a:t>
            </a:r>
            <a:r>
              <a:rPr lang="en-US" altLang="ja-JP" sz="1200"/>
              <a:t>《</a:t>
            </a:r>
            <a:r>
              <a:rPr lang="ja-JP" altLang="en-US" sz="1200"/>
              <a:t>貯蓄動向調査／家計調査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勤労者世帯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'家計主要指標4（4）'!$C$53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'家計主要指標4（4）'!$D$52:$BC$52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'家計主要指標4（4）'!$D$53:$BC$53</c:f>
              <c:numCache>
                <c:formatCode>0.0;"△ "0.0</c:formatCode>
                <c:ptCount val="52"/>
                <c:pt idx="0">
                  <c:v>1</c:v>
                </c:pt>
                <c:pt idx="1">
                  <c:v>2.8</c:v>
                </c:pt>
                <c:pt idx="2">
                  <c:v>3.7</c:v>
                </c:pt>
                <c:pt idx="3">
                  <c:v>3.8</c:v>
                </c:pt>
                <c:pt idx="4">
                  <c:v>5.4</c:v>
                </c:pt>
                <c:pt idx="5">
                  <c:v>3.9</c:v>
                </c:pt>
                <c:pt idx="6">
                  <c:v>3.5</c:v>
                </c:pt>
                <c:pt idx="7">
                  <c:v>5.6</c:v>
                </c:pt>
                <c:pt idx="8">
                  <c:v>8.1999999999999993</c:v>
                </c:pt>
                <c:pt idx="9">
                  <c:v>6.6</c:v>
                </c:pt>
                <c:pt idx="10">
                  <c:v>5.4</c:v>
                </c:pt>
                <c:pt idx="11">
                  <c:v>4.2</c:v>
                </c:pt>
                <c:pt idx="12">
                  <c:v>3.4</c:v>
                </c:pt>
                <c:pt idx="13">
                  <c:v>4.7</c:v>
                </c:pt>
                <c:pt idx="14">
                  <c:v>5.4</c:v>
                </c:pt>
                <c:pt idx="15">
                  <c:v>2.9</c:v>
                </c:pt>
                <c:pt idx="16">
                  <c:v>3.2</c:v>
                </c:pt>
                <c:pt idx="17">
                  <c:v>1.7</c:v>
                </c:pt>
                <c:pt idx="18">
                  <c:v>1.9</c:v>
                </c:pt>
                <c:pt idx="19">
                  <c:v>1.4</c:v>
                </c:pt>
                <c:pt idx="20">
                  <c:v>2.6</c:v>
                </c:pt>
                <c:pt idx="21">
                  <c:v>0.5</c:v>
                </c:pt>
                <c:pt idx="22">
                  <c:v>2.8</c:v>
                </c:pt>
                <c:pt idx="23">
                  <c:v>3.6</c:v>
                </c:pt>
                <c:pt idx="24">
                  <c:v>3.2</c:v>
                </c:pt>
                <c:pt idx="25">
                  <c:v>1.5</c:v>
                </c:pt>
                <c:pt idx="26">
                  <c:v>2.6</c:v>
                </c:pt>
                <c:pt idx="27">
                  <c:v>1</c:v>
                </c:pt>
                <c:pt idx="28">
                  <c:v>3.7</c:v>
                </c:pt>
                <c:pt idx="29">
                  <c:v>5</c:v>
                </c:pt>
                <c:pt idx="30">
                  <c:v>4.5</c:v>
                </c:pt>
                <c:pt idx="31">
                  <c:v>6.2</c:v>
                </c:pt>
                <c:pt idx="32">
                  <c:v>5.0999999999999996</c:v>
                </c:pt>
                <c:pt idx="33">
                  <c:v>1.2</c:v>
                </c:pt>
                <c:pt idx="34">
                  <c:v>7.4450514547071522</c:v>
                </c:pt>
                <c:pt idx="35">
                  <c:v>-6.9135802469135799</c:v>
                </c:pt>
                <c:pt idx="36">
                  <c:v>-0.27739251040221913</c:v>
                </c:pt>
                <c:pt idx="37">
                  <c:v>6.8493150684931505</c:v>
                </c:pt>
                <c:pt idx="38">
                  <c:v>-5.4242002781641165</c:v>
                </c:pt>
                <c:pt idx="39">
                  <c:v>1.1220196353436185</c:v>
                </c:pt>
                <c:pt idx="40">
                  <c:v>5.5710306406685239</c:v>
                </c:pt>
                <c:pt idx="41">
                  <c:v>-1.6736401673640167</c:v>
                </c:pt>
                <c:pt idx="42">
                  <c:v>-1.2693935119887165</c:v>
                </c:pt>
                <c:pt idx="43">
                  <c:v>5.1649928263988523</c:v>
                </c:pt>
                <c:pt idx="44">
                  <c:v>-4.6444121915820027</c:v>
                </c:pt>
                <c:pt idx="45">
                  <c:v>6.9464544138929094</c:v>
                </c:pt>
                <c:pt idx="46">
                  <c:v>6.3559322033898304</c:v>
                </c:pt>
                <c:pt idx="47">
                  <c:v>2.2792022792022792</c:v>
                </c:pt>
                <c:pt idx="48">
                  <c:v>-0.14104372355430184</c:v>
                </c:pt>
                <c:pt idx="49">
                  <c:v>3.6363636363636362</c:v>
                </c:pt>
                <c:pt idx="50">
                  <c:v>1.8005540166204987</c:v>
                </c:pt>
                <c:pt idx="51">
                  <c:v>3.7037037037037033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9-4DE8-902C-091A8B51DD8E}"/>
            </c:ext>
          </c:extLst>
        </c:ser>
        <c:ser>
          <c:idx val="1"/>
          <c:order val="1"/>
          <c:tx>
            <c:strRef>
              <c:f>'家計主要指標4（4）'!$C$54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'家計主要指標4（4）'!$D$52:$BC$52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'家計主要指標4（4）'!$D$54:$BC$54</c:f>
              <c:numCache>
                <c:formatCode>#,##0.0;"△ "#,##0.0</c:formatCode>
                <c:ptCount val="52"/>
                <c:pt idx="0">
                  <c:v>9.5</c:v>
                </c:pt>
                <c:pt idx="1">
                  <c:v>8.6999999999999993</c:v>
                </c:pt>
                <c:pt idx="2">
                  <c:v>6.4</c:v>
                </c:pt>
                <c:pt idx="3">
                  <c:v>13.5</c:v>
                </c:pt>
                <c:pt idx="4">
                  <c:v>10.8</c:v>
                </c:pt>
                <c:pt idx="5">
                  <c:v>15.2</c:v>
                </c:pt>
                <c:pt idx="6">
                  <c:v>16.100000000000001</c:v>
                </c:pt>
                <c:pt idx="7">
                  <c:v>13.1</c:v>
                </c:pt>
                <c:pt idx="8">
                  <c:v>17.399999999999999</c:v>
                </c:pt>
                <c:pt idx="9">
                  <c:v>17.2</c:v>
                </c:pt>
                <c:pt idx="10">
                  <c:v>11.3</c:v>
                </c:pt>
                <c:pt idx="11">
                  <c:v>16.5</c:v>
                </c:pt>
                <c:pt idx="12">
                  <c:v>14</c:v>
                </c:pt>
                <c:pt idx="13">
                  <c:v>13.4</c:v>
                </c:pt>
                <c:pt idx="14">
                  <c:v>15.1</c:v>
                </c:pt>
                <c:pt idx="15">
                  <c:v>13.1</c:v>
                </c:pt>
                <c:pt idx="16">
                  <c:v>14</c:v>
                </c:pt>
                <c:pt idx="17">
                  <c:v>10.4</c:v>
                </c:pt>
                <c:pt idx="18">
                  <c:v>10</c:v>
                </c:pt>
                <c:pt idx="19">
                  <c:v>13.9</c:v>
                </c:pt>
                <c:pt idx="20">
                  <c:v>7.1</c:v>
                </c:pt>
                <c:pt idx="21">
                  <c:v>11.1</c:v>
                </c:pt>
                <c:pt idx="22">
                  <c:v>9.9</c:v>
                </c:pt>
                <c:pt idx="23">
                  <c:v>11.1</c:v>
                </c:pt>
                <c:pt idx="24">
                  <c:v>11.5</c:v>
                </c:pt>
                <c:pt idx="25">
                  <c:v>12.8</c:v>
                </c:pt>
                <c:pt idx="26">
                  <c:v>11.9</c:v>
                </c:pt>
                <c:pt idx="27">
                  <c:v>12.4</c:v>
                </c:pt>
                <c:pt idx="28">
                  <c:v>10.8</c:v>
                </c:pt>
                <c:pt idx="29">
                  <c:v>10.3</c:v>
                </c:pt>
                <c:pt idx="30">
                  <c:v>15.2</c:v>
                </c:pt>
                <c:pt idx="31">
                  <c:v>0</c:v>
                </c:pt>
                <c:pt idx="32">
                  <c:v>12.1</c:v>
                </c:pt>
                <c:pt idx="33">
                  <c:v>17.100000000000001</c:v>
                </c:pt>
                <c:pt idx="34">
                  <c:v>-8.6715867158671589</c:v>
                </c:pt>
                <c:pt idx="35">
                  <c:v>25.775459785890746</c:v>
                </c:pt>
                <c:pt idx="36">
                  <c:v>-8.5043988269794717</c:v>
                </c:pt>
                <c:pt idx="37">
                  <c:v>17.222222222222221</c:v>
                </c:pt>
                <c:pt idx="38">
                  <c:v>-8.8235294117647065</c:v>
                </c:pt>
                <c:pt idx="39">
                  <c:v>11.386861313868613</c:v>
                </c:pt>
                <c:pt idx="40">
                  <c:v>-32.296296296296298</c:v>
                </c:pt>
                <c:pt idx="41">
                  <c:v>34.789156626506021</c:v>
                </c:pt>
                <c:pt idx="42">
                  <c:v>-31.653543307086611</c:v>
                </c:pt>
                <c:pt idx="43">
                  <c:v>2.6234567901234565</c:v>
                </c:pt>
                <c:pt idx="44">
                  <c:v>13.253012048192772</c:v>
                </c:pt>
                <c:pt idx="45">
                  <c:v>6.0790273556231007</c:v>
                </c:pt>
                <c:pt idx="46">
                  <c:v>-9.0062111801242235</c:v>
                </c:pt>
                <c:pt idx="47">
                  <c:v>11.639344262295081</c:v>
                </c:pt>
                <c:pt idx="48">
                  <c:v>-14.664586583463338</c:v>
                </c:pt>
                <c:pt idx="49">
                  <c:v>-9.3129770992366403</c:v>
                </c:pt>
                <c:pt idx="50">
                  <c:v>39.006024096385545</c:v>
                </c:pt>
                <c:pt idx="51">
                  <c:v>-0.4497751124437781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9-4DE8-902C-091A8B51DD8E}"/>
            </c:ext>
          </c:extLst>
        </c:ser>
        <c:ser>
          <c:idx val="2"/>
          <c:order val="2"/>
          <c:tx>
            <c:strRef>
              <c:f>'家計主要指標4（4）'!$C$55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'家計主要指標4（4）'!$D$52:$BC$52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'家計主要指標4（4）'!$D$55:$BC$55</c:f>
              <c:numCache>
                <c:formatCode>#,##0.0;"△ "#,##0.0</c:formatCode>
                <c:ptCount val="52"/>
                <c:pt idx="36">
                  <c:v>16.039051603905161</c:v>
                </c:pt>
                <c:pt idx="37">
                  <c:v>26.141078838174277</c:v>
                </c:pt>
                <c:pt idx="38">
                  <c:v>-9.7281831187410592</c:v>
                </c:pt>
                <c:pt idx="39">
                  <c:v>-34.036144578313255</c:v>
                </c:pt>
                <c:pt idx="40">
                  <c:v>24.929178470254957</c:v>
                </c:pt>
                <c:pt idx="41">
                  <c:v>7.3855243722304289</c:v>
                </c:pt>
                <c:pt idx="42">
                  <c:v>-12.643678160919542</c:v>
                </c:pt>
                <c:pt idx="43">
                  <c:v>-1.1725293132328307</c:v>
                </c:pt>
                <c:pt idx="44">
                  <c:v>4.1782729805013927</c:v>
                </c:pt>
                <c:pt idx="45">
                  <c:v>-3.9301310043668125</c:v>
                </c:pt>
                <c:pt idx="46">
                  <c:v>-8.8379705400981994</c:v>
                </c:pt>
                <c:pt idx="47">
                  <c:v>33.333333333333329</c:v>
                </c:pt>
                <c:pt idx="48">
                  <c:v>0</c:v>
                </c:pt>
                <c:pt idx="49">
                  <c:v>5.46984572230014</c:v>
                </c:pt>
                <c:pt idx="50">
                  <c:v>5.6000000000000005</c:v>
                </c:pt>
                <c:pt idx="51">
                  <c:v>43.145161290322584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9-4DE8-902C-091A8B51D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654016"/>
        <c:axId val="670658936"/>
      </c:lineChart>
      <c:catAx>
        <c:axId val="6706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0658936"/>
        <c:crosses val="autoZero"/>
        <c:auto val="1"/>
        <c:lblAlgn val="ctr"/>
        <c:lblOffset val="100"/>
        <c:noMultiLvlLbl val="0"/>
      </c:catAx>
      <c:valAx>
        <c:axId val="67065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;&quot;△ &quot;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065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世帯当たり純増減額</a:t>
            </a:r>
            <a:r>
              <a:rPr lang="en-US" altLang="ja-JP" sz="1200"/>
              <a:t>《</a:t>
            </a:r>
            <a:r>
              <a:rPr lang="ja-JP" altLang="en-US" sz="1200"/>
              <a:t>貯蓄動向調査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勤労者世帯　</a:t>
            </a:r>
            <a:r>
              <a:rPr lang="en-US" altLang="ja-JP" sz="1200"/>
              <a:t>1965-2000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'家計主要指標4（4）'!$C$11</c:f>
              <c:strCache>
                <c:ptCount val="1"/>
                <c:pt idx="0">
                  <c:v>銀行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'家計主要指標4（4）'!$D$11:$AM$11</c:f>
              <c:numCache>
                <c:formatCode>#,##0;"△ "#,##0</c:formatCode>
                <c:ptCount val="36"/>
                <c:pt idx="0">
                  <c:v>499</c:v>
                </c:pt>
                <c:pt idx="1">
                  <c:v>-536</c:v>
                </c:pt>
                <c:pt idx="2">
                  <c:v>5977</c:v>
                </c:pt>
                <c:pt idx="3">
                  <c:v>10600</c:v>
                </c:pt>
                <c:pt idx="4">
                  <c:v>19600</c:v>
                </c:pt>
                <c:pt idx="5">
                  <c:v>15100</c:v>
                </c:pt>
                <c:pt idx="6">
                  <c:v>17800</c:v>
                </c:pt>
                <c:pt idx="7">
                  <c:v>40200</c:v>
                </c:pt>
                <c:pt idx="8">
                  <c:v>90400</c:v>
                </c:pt>
                <c:pt idx="9">
                  <c:v>6800</c:v>
                </c:pt>
                <c:pt idx="10">
                  <c:v>33000</c:v>
                </c:pt>
                <c:pt idx="11">
                  <c:v>51000</c:v>
                </c:pt>
                <c:pt idx="12">
                  <c:v>17000</c:v>
                </c:pt>
                <c:pt idx="13">
                  <c:v>60000</c:v>
                </c:pt>
                <c:pt idx="14">
                  <c:v>69000</c:v>
                </c:pt>
                <c:pt idx="15">
                  <c:v>0</c:v>
                </c:pt>
                <c:pt idx="16">
                  <c:v>25000</c:v>
                </c:pt>
                <c:pt idx="17">
                  <c:v>19000</c:v>
                </c:pt>
                <c:pt idx="18">
                  <c:v>-11000</c:v>
                </c:pt>
                <c:pt idx="19">
                  <c:v>4000</c:v>
                </c:pt>
                <c:pt idx="20">
                  <c:v>-1000</c:v>
                </c:pt>
                <c:pt idx="21">
                  <c:v>28000</c:v>
                </c:pt>
                <c:pt idx="22">
                  <c:v>33000</c:v>
                </c:pt>
                <c:pt idx="23">
                  <c:v>36000</c:v>
                </c:pt>
                <c:pt idx="24">
                  <c:v>51000</c:v>
                </c:pt>
                <c:pt idx="25">
                  <c:v>56000</c:v>
                </c:pt>
                <c:pt idx="26">
                  <c:v>-4000</c:v>
                </c:pt>
                <c:pt idx="27">
                  <c:v>10000</c:v>
                </c:pt>
                <c:pt idx="28">
                  <c:v>52000</c:v>
                </c:pt>
                <c:pt idx="29">
                  <c:v>121000</c:v>
                </c:pt>
                <c:pt idx="30">
                  <c:v>173000</c:v>
                </c:pt>
                <c:pt idx="31">
                  <c:v>125000</c:v>
                </c:pt>
                <c:pt idx="32">
                  <c:v>89000</c:v>
                </c:pt>
                <c:pt idx="33">
                  <c:v>116000</c:v>
                </c:pt>
                <c:pt idx="34">
                  <c:v>316000</c:v>
                </c:pt>
                <c:pt idx="35">
                  <c:v>11000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E-46C1-A2CE-301D80E11172}"/>
            </c:ext>
          </c:extLst>
        </c:ser>
        <c:ser>
          <c:idx val="1"/>
          <c:order val="1"/>
          <c:tx>
            <c:strRef>
              <c:f>'家計主要指標4（4）'!$C$12</c:f>
              <c:strCache>
                <c:ptCount val="1"/>
                <c:pt idx="0">
                  <c:v>信用金庫等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'家計主要指標4（4）'!$D$12:$AM$12</c:f>
              <c:numCache>
                <c:formatCode>#,##0;"△ "#,##0</c:formatCode>
                <c:ptCount val="36"/>
                <c:pt idx="0">
                  <c:v>1926</c:v>
                </c:pt>
                <c:pt idx="1">
                  <c:v>3135</c:v>
                </c:pt>
                <c:pt idx="2">
                  <c:v>4265</c:v>
                </c:pt>
                <c:pt idx="12">
                  <c:v>37000</c:v>
                </c:pt>
                <c:pt idx="13">
                  <c:v>41000</c:v>
                </c:pt>
                <c:pt idx="14">
                  <c:v>38000</c:v>
                </c:pt>
                <c:pt idx="15">
                  <c:v>16000</c:v>
                </c:pt>
                <c:pt idx="16">
                  <c:v>36000</c:v>
                </c:pt>
                <c:pt idx="17">
                  <c:v>-8000</c:v>
                </c:pt>
                <c:pt idx="18">
                  <c:v>6000</c:v>
                </c:pt>
                <c:pt idx="19">
                  <c:v>7000</c:v>
                </c:pt>
                <c:pt idx="20">
                  <c:v>12000</c:v>
                </c:pt>
                <c:pt idx="21">
                  <c:v>-15000</c:v>
                </c:pt>
                <c:pt idx="22">
                  <c:v>35000</c:v>
                </c:pt>
                <c:pt idx="23">
                  <c:v>33000</c:v>
                </c:pt>
                <c:pt idx="24">
                  <c:v>40000</c:v>
                </c:pt>
                <c:pt idx="25">
                  <c:v>73000</c:v>
                </c:pt>
                <c:pt idx="26">
                  <c:v>-17000</c:v>
                </c:pt>
                <c:pt idx="27">
                  <c:v>20000</c:v>
                </c:pt>
                <c:pt idx="28">
                  <c:v>30000</c:v>
                </c:pt>
                <c:pt idx="29">
                  <c:v>41000</c:v>
                </c:pt>
                <c:pt idx="30">
                  <c:v>51000</c:v>
                </c:pt>
                <c:pt idx="31">
                  <c:v>21000</c:v>
                </c:pt>
                <c:pt idx="32">
                  <c:v>39000</c:v>
                </c:pt>
                <c:pt idx="33">
                  <c:v>12000</c:v>
                </c:pt>
                <c:pt idx="34">
                  <c:v>216000</c:v>
                </c:pt>
                <c:pt idx="35">
                  <c:v>-107000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E-46C1-A2CE-301D80E11172}"/>
            </c:ext>
          </c:extLst>
        </c:ser>
        <c:ser>
          <c:idx val="2"/>
          <c:order val="2"/>
          <c:tx>
            <c:strRef>
              <c:f>'家計主要指標4（4）'!$C$13</c:f>
              <c:strCache>
                <c:ptCount val="1"/>
                <c:pt idx="0">
                  <c:v>郵便局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'家計主要指標4（4）'!$D$13:$AM$13</c:f>
              <c:numCache>
                <c:formatCode>#,##0;"△ "#,##0</c:formatCode>
                <c:ptCount val="36"/>
                <c:pt idx="8">
                  <c:v>0</c:v>
                </c:pt>
                <c:pt idx="9">
                  <c:v>500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2000</c:v>
                </c:pt>
                <c:pt idx="16">
                  <c:v>2000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  <c:pt idx="24">
                  <c:v>1000</c:v>
                </c:pt>
                <c:pt idx="25">
                  <c:v>0</c:v>
                </c:pt>
                <c:pt idx="26">
                  <c:v>4000</c:v>
                </c:pt>
                <c:pt idx="27">
                  <c:v>1000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5000</c:v>
                </c:pt>
                <c:pt idx="32">
                  <c:v>1000</c:v>
                </c:pt>
                <c:pt idx="33">
                  <c:v>0</c:v>
                </c:pt>
                <c:pt idx="34">
                  <c:v>4000</c:v>
                </c:pt>
                <c:pt idx="35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E-46C1-A2CE-301D80E11172}"/>
            </c:ext>
          </c:extLst>
        </c:ser>
        <c:ser>
          <c:idx val="3"/>
          <c:order val="3"/>
          <c:tx>
            <c:strRef>
              <c:f>'家計主要指標4（4）'!$C$14</c:f>
              <c:strCache>
                <c:ptCount val="1"/>
                <c:pt idx="0">
                  <c:v>政府金融機関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'家計主要指標4（4）'!$D$14:$AM$14</c:f>
              <c:numCache>
                <c:formatCode>#,##0;"△ "#,##0</c:formatCode>
                <c:ptCount val="36"/>
                <c:pt idx="0">
                  <c:v>313</c:v>
                </c:pt>
                <c:pt idx="1">
                  <c:v>249</c:v>
                </c:pt>
                <c:pt idx="2">
                  <c:v>450</c:v>
                </c:pt>
                <c:pt idx="3">
                  <c:v>1300</c:v>
                </c:pt>
                <c:pt idx="4">
                  <c:v>400</c:v>
                </c:pt>
                <c:pt idx="5">
                  <c:v>400</c:v>
                </c:pt>
                <c:pt idx="6">
                  <c:v>1100</c:v>
                </c:pt>
                <c:pt idx="7">
                  <c:v>2700</c:v>
                </c:pt>
                <c:pt idx="8">
                  <c:v>5100</c:v>
                </c:pt>
                <c:pt idx="9">
                  <c:v>4200</c:v>
                </c:pt>
                <c:pt idx="10">
                  <c:v>1000</c:v>
                </c:pt>
                <c:pt idx="11">
                  <c:v>2000</c:v>
                </c:pt>
                <c:pt idx="12">
                  <c:v>3000</c:v>
                </c:pt>
                <c:pt idx="13">
                  <c:v>7000</c:v>
                </c:pt>
                <c:pt idx="14">
                  <c:v>9000</c:v>
                </c:pt>
                <c:pt idx="15">
                  <c:v>10000</c:v>
                </c:pt>
                <c:pt idx="16">
                  <c:v>6000</c:v>
                </c:pt>
                <c:pt idx="17">
                  <c:v>14000</c:v>
                </c:pt>
                <c:pt idx="18">
                  <c:v>21000</c:v>
                </c:pt>
                <c:pt idx="19">
                  <c:v>15000</c:v>
                </c:pt>
                <c:pt idx="20">
                  <c:v>28000</c:v>
                </c:pt>
                <c:pt idx="21">
                  <c:v>-1000</c:v>
                </c:pt>
                <c:pt idx="22">
                  <c:v>11000</c:v>
                </c:pt>
                <c:pt idx="23">
                  <c:v>4000</c:v>
                </c:pt>
                <c:pt idx="24">
                  <c:v>7000</c:v>
                </c:pt>
                <c:pt idx="25">
                  <c:v>5000</c:v>
                </c:pt>
                <c:pt idx="26">
                  <c:v>25000</c:v>
                </c:pt>
                <c:pt idx="27">
                  <c:v>11000</c:v>
                </c:pt>
                <c:pt idx="28">
                  <c:v>10000</c:v>
                </c:pt>
                <c:pt idx="29">
                  <c:v>19000</c:v>
                </c:pt>
                <c:pt idx="30">
                  <c:v>8000</c:v>
                </c:pt>
                <c:pt idx="31">
                  <c:v>57000</c:v>
                </c:pt>
                <c:pt idx="32">
                  <c:v>7000</c:v>
                </c:pt>
                <c:pt idx="33">
                  <c:v>14000</c:v>
                </c:pt>
                <c:pt idx="34">
                  <c:v>-69000</c:v>
                </c:pt>
                <c:pt idx="35">
                  <c:v>-84000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E-46C1-A2CE-301D80E11172}"/>
            </c:ext>
          </c:extLst>
        </c:ser>
        <c:ser>
          <c:idx val="4"/>
          <c:order val="4"/>
          <c:tx>
            <c:strRef>
              <c:f>'家計主要指標4（4）'!$C$15</c:f>
              <c:strCache>
                <c:ptCount val="1"/>
                <c:pt idx="0">
                  <c:v>住宅金融公庫等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'家計主要指標4（4）'!$D$15:$AM$15</c:f>
              <c:numCache>
                <c:formatCode>#,##0;"△ "#,##0</c:formatCode>
                <c:ptCount val="36"/>
                <c:pt idx="0">
                  <c:v>482</c:v>
                </c:pt>
                <c:pt idx="1">
                  <c:v>4226</c:v>
                </c:pt>
                <c:pt idx="2">
                  <c:v>2846</c:v>
                </c:pt>
                <c:pt idx="3">
                  <c:v>2900</c:v>
                </c:pt>
                <c:pt idx="4">
                  <c:v>2700</c:v>
                </c:pt>
                <c:pt idx="5">
                  <c:v>3500</c:v>
                </c:pt>
                <c:pt idx="6">
                  <c:v>1800</c:v>
                </c:pt>
                <c:pt idx="7">
                  <c:v>8200</c:v>
                </c:pt>
                <c:pt idx="8">
                  <c:v>6500</c:v>
                </c:pt>
                <c:pt idx="9">
                  <c:v>16300</c:v>
                </c:pt>
                <c:pt idx="10">
                  <c:v>50000</c:v>
                </c:pt>
                <c:pt idx="11">
                  <c:v>19000</c:v>
                </c:pt>
                <c:pt idx="12">
                  <c:v>21000</c:v>
                </c:pt>
                <c:pt idx="13">
                  <c:v>22000</c:v>
                </c:pt>
                <c:pt idx="14">
                  <c:v>56000</c:v>
                </c:pt>
                <c:pt idx="15">
                  <c:v>46000</c:v>
                </c:pt>
                <c:pt idx="16">
                  <c:v>23000</c:v>
                </c:pt>
                <c:pt idx="17">
                  <c:v>42000</c:v>
                </c:pt>
                <c:pt idx="18">
                  <c:v>57000</c:v>
                </c:pt>
                <c:pt idx="19">
                  <c:v>20000</c:v>
                </c:pt>
                <c:pt idx="20">
                  <c:v>48000</c:v>
                </c:pt>
                <c:pt idx="21">
                  <c:v>-1000</c:v>
                </c:pt>
                <c:pt idx="22">
                  <c:v>66000</c:v>
                </c:pt>
                <c:pt idx="23">
                  <c:v>102000</c:v>
                </c:pt>
                <c:pt idx="24">
                  <c:v>30000</c:v>
                </c:pt>
                <c:pt idx="25">
                  <c:v>-6000</c:v>
                </c:pt>
                <c:pt idx="26">
                  <c:v>78000</c:v>
                </c:pt>
                <c:pt idx="27">
                  <c:v>-1000</c:v>
                </c:pt>
                <c:pt idx="28">
                  <c:v>149000</c:v>
                </c:pt>
                <c:pt idx="29">
                  <c:v>176000</c:v>
                </c:pt>
                <c:pt idx="30">
                  <c:v>93000</c:v>
                </c:pt>
                <c:pt idx="31">
                  <c:v>208000</c:v>
                </c:pt>
                <c:pt idx="32">
                  <c:v>241000</c:v>
                </c:pt>
                <c:pt idx="33">
                  <c:v>-40000</c:v>
                </c:pt>
                <c:pt idx="34">
                  <c:v>207000</c:v>
                </c:pt>
                <c:pt idx="35">
                  <c:v>-229000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FE-46C1-A2CE-301D80E11172}"/>
            </c:ext>
          </c:extLst>
        </c:ser>
        <c:ser>
          <c:idx val="5"/>
          <c:order val="5"/>
          <c:tx>
            <c:strRef>
              <c:f>'家計主要指標4（4）'!$C$16</c:f>
              <c:strCache>
                <c:ptCount val="1"/>
                <c:pt idx="0">
                  <c:v>簡易保険・生命保険会社等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'家計主要指標4（4）'!$D$16:$AM$16</c:f>
              <c:numCache>
                <c:formatCode>#,##0;"△ "#,##0</c:formatCode>
                <c:ptCount val="36"/>
                <c:pt idx="0">
                  <c:v>683</c:v>
                </c:pt>
                <c:pt idx="1">
                  <c:v>974</c:v>
                </c:pt>
                <c:pt idx="2">
                  <c:v>2029</c:v>
                </c:pt>
                <c:pt idx="3">
                  <c:v>400</c:v>
                </c:pt>
                <c:pt idx="4">
                  <c:v>3800</c:v>
                </c:pt>
                <c:pt idx="5">
                  <c:v>600</c:v>
                </c:pt>
                <c:pt idx="6">
                  <c:v>900</c:v>
                </c:pt>
                <c:pt idx="7">
                  <c:v>2200</c:v>
                </c:pt>
                <c:pt idx="8">
                  <c:v>900</c:v>
                </c:pt>
                <c:pt idx="9">
                  <c:v>600</c:v>
                </c:pt>
                <c:pt idx="10">
                  <c:v>1000</c:v>
                </c:pt>
                <c:pt idx="11">
                  <c:v>3000</c:v>
                </c:pt>
                <c:pt idx="12">
                  <c:v>6000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3000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15000</c:v>
                </c:pt>
                <c:pt idx="21">
                  <c:v>5000</c:v>
                </c:pt>
                <c:pt idx="22">
                  <c:v>8000</c:v>
                </c:pt>
                <c:pt idx="23">
                  <c:v>6000</c:v>
                </c:pt>
                <c:pt idx="24">
                  <c:v>13000</c:v>
                </c:pt>
                <c:pt idx="25">
                  <c:v>4000</c:v>
                </c:pt>
                <c:pt idx="26">
                  <c:v>12000</c:v>
                </c:pt>
                <c:pt idx="27">
                  <c:v>5000</c:v>
                </c:pt>
                <c:pt idx="28">
                  <c:v>1000</c:v>
                </c:pt>
                <c:pt idx="29">
                  <c:v>32000</c:v>
                </c:pt>
                <c:pt idx="30">
                  <c:v>0</c:v>
                </c:pt>
                <c:pt idx="31">
                  <c:v>14000</c:v>
                </c:pt>
                <c:pt idx="32">
                  <c:v>7000</c:v>
                </c:pt>
                <c:pt idx="33">
                  <c:v>3000</c:v>
                </c:pt>
                <c:pt idx="34">
                  <c:v>-16000</c:v>
                </c:pt>
                <c:pt idx="35">
                  <c:v>-2000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FE-46C1-A2CE-301D80E11172}"/>
            </c:ext>
          </c:extLst>
        </c:ser>
        <c:ser>
          <c:idx val="6"/>
          <c:order val="6"/>
          <c:tx>
            <c:strRef>
              <c:f>'家計主要指標4（4）'!$C$18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'家計主要指標4（4）'!$D$3:$AM$3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'家計主要指標4（4）'!$D$18:$AM$18</c:f>
              <c:numCache>
                <c:formatCode>#,##0;"△ "#,##0</c:formatCode>
                <c:ptCount val="36"/>
                <c:pt idx="0">
                  <c:v>4439</c:v>
                </c:pt>
                <c:pt idx="1">
                  <c:v>13615</c:v>
                </c:pt>
                <c:pt idx="2">
                  <c:v>18331</c:v>
                </c:pt>
                <c:pt idx="3">
                  <c:v>24200</c:v>
                </c:pt>
                <c:pt idx="4">
                  <c:v>35700</c:v>
                </c:pt>
                <c:pt idx="5">
                  <c:v>35100</c:v>
                </c:pt>
                <c:pt idx="6">
                  <c:v>33100</c:v>
                </c:pt>
                <c:pt idx="7">
                  <c:v>47000</c:v>
                </c:pt>
                <c:pt idx="8">
                  <c:v>69100</c:v>
                </c:pt>
                <c:pt idx="9">
                  <c:v>81200</c:v>
                </c:pt>
                <c:pt idx="10">
                  <c:v>76000</c:v>
                </c:pt>
                <c:pt idx="11">
                  <c:v>64000</c:v>
                </c:pt>
                <c:pt idx="12">
                  <c:v>38000</c:v>
                </c:pt>
                <c:pt idx="13">
                  <c:v>51000</c:v>
                </c:pt>
                <c:pt idx="14">
                  <c:v>50000</c:v>
                </c:pt>
                <c:pt idx="15">
                  <c:v>54000</c:v>
                </c:pt>
                <c:pt idx="16">
                  <c:v>59000</c:v>
                </c:pt>
                <c:pt idx="17">
                  <c:v>17000</c:v>
                </c:pt>
                <c:pt idx="18">
                  <c:v>24000</c:v>
                </c:pt>
                <c:pt idx="19">
                  <c:v>27000</c:v>
                </c:pt>
                <c:pt idx="20">
                  <c:v>42000</c:v>
                </c:pt>
                <c:pt idx="21">
                  <c:v>13000</c:v>
                </c:pt>
                <c:pt idx="22">
                  <c:v>14000</c:v>
                </c:pt>
                <c:pt idx="23">
                  <c:v>41000</c:v>
                </c:pt>
                <c:pt idx="24">
                  <c:v>68000</c:v>
                </c:pt>
                <c:pt idx="25">
                  <c:v>-25000</c:v>
                </c:pt>
                <c:pt idx="26">
                  <c:v>92000</c:v>
                </c:pt>
                <c:pt idx="27">
                  <c:v>34000</c:v>
                </c:pt>
                <c:pt idx="28">
                  <c:v>40000</c:v>
                </c:pt>
                <c:pt idx="29">
                  <c:v>-6000</c:v>
                </c:pt>
                <c:pt idx="30">
                  <c:v>24000</c:v>
                </c:pt>
                <c:pt idx="31">
                  <c:v>50000</c:v>
                </c:pt>
                <c:pt idx="32">
                  <c:v>14000</c:v>
                </c:pt>
                <c:pt idx="33">
                  <c:v>-12000</c:v>
                </c:pt>
                <c:pt idx="34">
                  <c:v>-71000</c:v>
                </c:pt>
                <c:pt idx="35">
                  <c:v>-120000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FE-46C1-A2CE-301D80E11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3567208"/>
        <c:axId val="703567536"/>
      </c:barChart>
      <c:catAx>
        <c:axId val="703567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67536"/>
        <c:crosses val="autoZero"/>
        <c:auto val="1"/>
        <c:lblAlgn val="ctr"/>
        <c:lblOffset val="100"/>
        <c:noMultiLvlLbl val="0"/>
      </c:catAx>
      <c:valAx>
        <c:axId val="70356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3567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負債</a:t>
            </a:r>
            <a:r>
              <a:rPr lang="en-US" altLang="ja-JP" sz="1200"/>
              <a:t>1</a:t>
            </a:r>
            <a:r>
              <a:rPr lang="ja-JP" altLang="en-US" sz="1200"/>
              <a:t>世帯当たり純増減額</a:t>
            </a:r>
            <a:r>
              <a:rPr lang="en-US" altLang="ja-JP" sz="1200"/>
              <a:t>《</a:t>
            </a:r>
            <a:r>
              <a:rPr lang="ja-JP" altLang="en-US" sz="1200"/>
              <a:t>貯蓄動向調査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東北地方　勤労者世帯　</a:t>
            </a:r>
            <a:r>
              <a:rPr lang="en-US" altLang="ja-JP" sz="1200"/>
              <a:t>1965-2000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'家計主要指標4（4）'!$BJ$11</c:f>
              <c:strCache>
                <c:ptCount val="1"/>
                <c:pt idx="0">
                  <c:v>銀行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'家計主要指標4（4）'!$BK$11:$CT$11</c:f>
              <c:numCache>
                <c:formatCode>#,##0;"△ "#,##0</c:formatCode>
                <c:ptCount val="36"/>
                <c:pt idx="0">
                  <c:v>353</c:v>
                </c:pt>
                <c:pt idx="1">
                  <c:v>537</c:v>
                </c:pt>
                <c:pt idx="2">
                  <c:v>2500</c:v>
                </c:pt>
                <c:pt idx="3">
                  <c:v>7500</c:v>
                </c:pt>
                <c:pt idx="4">
                  <c:v>13500</c:v>
                </c:pt>
                <c:pt idx="5">
                  <c:v>21800</c:v>
                </c:pt>
                <c:pt idx="6">
                  <c:v>27100</c:v>
                </c:pt>
                <c:pt idx="7">
                  <c:v>54900</c:v>
                </c:pt>
                <c:pt idx="8">
                  <c:v>72800</c:v>
                </c:pt>
                <c:pt idx="9">
                  <c:v>-2500</c:v>
                </c:pt>
                <c:pt idx="10">
                  <c:v>98000</c:v>
                </c:pt>
                <c:pt idx="11">
                  <c:v>42000</c:v>
                </c:pt>
                <c:pt idx="12">
                  <c:v>26000</c:v>
                </c:pt>
                <c:pt idx="13">
                  <c:v>28000</c:v>
                </c:pt>
                <c:pt idx="14">
                  <c:v>37000</c:v>
                </c:pt>
                <c:pt idx="15">
                  <c:v>4000</c:v>
                </c:pt>
                <c:pt idx="16">
                  <c:v>43000</c:v>
                </c:pt>
                <c:pt idx="17">
                  <c:v>177000</c:v>
                </c:pt>
                <c:pt idx="18">
                  <c:v>-54000</c:v>
                </c:pt>
                <c:pt idx="19">
                  <c:v>97000</c:v>
                </c:pt>
                <c:pt idx="20">
                  <c:v>-96000</c:v>
                </c:pt>
                <c:pt idx="21">
                  <c:v>25000</c:v>
                </c:pt>
                <c:pt idx="22">
                  <c:v>-57000</c:v>
                </c:pt>
                <c:pt idx="23">
                  <c:v>129000</c:v>
                </c:pt>
                <c:pt idx="24">
                  <c:v>213000</c:v>
                </c:pt>
                <c:pt idx="25">
                  <c:v>-15000</c:v>
                </c:pt>
                <c:pt idx="26">
                  <c:v>-37000</c:v>
                </c:pt>
                <c:pt idx="27">
                  <c:v>-21000</c:v>
                </c:pt>
                <c:pt idx="28">
                  <c:v>1000</c:v>
                </c:pt>
                <c:pt idx="29">
                  <c:v>339000</c:v>
                </c:pt>
                <c:pt idx="30">
                  <c:v>118000</c:v>
                </c:pt>
                <c:pt idx="31">
                  <c:v>0</c:v>
                </c:pt>
                <c:pt idx="32">
                  <c:v>109000</c:v>
                </c:pt>
                <c:pt idx="33">
                  <c:v>70000</c:v>
                </c:pt>
                <c:pt idx="34">
                  <c:v>-47000</c:v>
                </c:pt>
                <c:pt idx="35">
                  <c:v>865000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4-4B3E-8EAC-5FBC73E28E85}"/>
            </c:ext>
          </c:extLst>
        </c:ser>
        <c:ser>
          <c:idx val="1"/>
          <c:order val="1"/>
          <c:tx>
            <c:strRef>
              <c:f>'家計主要指標4（4）'!$BJ$12</c:f>
              <c:strCache>
                <c:ptCount val="1"/>
                <c:pt idx="0">
                  <c:v>信用金庫等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'家計主要指標4（4）'!$BK$12:$CT$12</c:f>
              <c:numCache>
                <c:formatCode>#,##0;"△ "#,##0</c:formatCode>
                <c:ptCount val="36"/>
                <c:pt idx="0">
                  <c:v>109</c:v>
                </c:pt>
                <c:pt idx="1">
                  <c:v>15636</c:v>
                </c:pt>
                <c:pt idx="2">
                  <c:v>-400</c:v>
                </c:pt>
                <c:pt idx="12">
                  <c:v>35000</c:v>
                </c:pt>
                <c:pt idx="13">
                  <c:v>173000</c:v>
                </c:pt>
                <c:pt idx="14">
                  <c:v>94000</c:v>
                </c:pt>
                <c:pt idx="15">
                  <c:v>26000</c:v>
                </c:pt>
                <c:pt idx="16">
                  <c:v>59000</c:v>
                </c:pt>
                <c:pt idx="17">
                  <c:v>-52000</c:v>
                </c:pt>
                <c:pt idx="18">
                  <c:v>-25000</c:v>
                </c:pt>
                <c:pt idx="19">
                  <c:v>-8000</c:v>
                </c:pt>
                <c:pt idx="20">
                  <c:v>108000</c:v>
                </c:pt>
                <c:pt idx="21">
                  <c:v>33000</c:v>
                </c:pt>
                <c:pt idx="22">
                  <c:v>-10000</c:v>
                </c:pt>
                <c:pt idx="23">
                  <c:v>-35000</c:v>
                </c:pt>
                <c:pt idx="24">
                  <c:v>31000</c:v>
                </c:pt>
                <c:pt idx="25">
                  <c:v>-46000</c:v>
                </c:pt>
                <c:pt idx="26">
                  <c:v>52000</c:v>
                </c:pt>
                <c:pt idx="27">
                  <c:v>-3000</c:v>
                </c:pt>
                <c:pt idx="28">
                  <c:v>53000</c:v>
                </c:pt>
                <c:pt idx="29">
                  <c:v>3000</c:v>
                </c:pt>
                <c:pt idx="30">
                  <c:v>55000</c:v>
                </c:pt>
                <c:pt idx="31">
                  <c:v>73000</c:v>
                </c:pt>
                <c:pt idx="32">
                  <c:v>30000</c:v>
                </c:pt>
                <c:pt idx="33">
                  <c:v>-59000</c:v>
                </c:pt>
                <c:pt idx="34">
                  <c:v>-126000</c:v>
                </c:pt>
                <c:pt idx="35">
                  <c:v>-315000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4-4B3E-8EAC-5FBC73E28E85}"/>
            </c:ext>
          </c:extLst>
        </c:ser>
        <c:ser>
          <c:idx val="2"/>
          <c:order val="2"/>
          <c:tx>
            <c:strRef>
              <c:f>'家計主要指標4（4）'!$BJ$13</c:f>
              <c:strCache>
                <c:ptCount val="1"/>
                <c:pt idx="0">
                  <c:v>郵便局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'家計主要指標4（4）'!$BK$13:$CT$13</c:f>
              <c:numCache>
                <c:formatCode>#,##0;"△ "#,##0</c:formatCode>
                <c:ptCount val="36"/>
                <c:pt idx="8">
                  <c:v>700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1000</c:v>
                </c:pt>
                <c:pt idx="14">
                  <c:v>0</c:v>
                </c:pt>
                <c:pt idx="15">
                  <c:v>1000</c:v>
                </c:pt>
                <c:pt idx="16">
                  <c:v>-2000</c:v>
                </c:pt>
                <c:pt idx="17">
                  <c:v>0</c:v>
                </c:pt>
                <c:pt idx="18">
                  <c:v>3000</c:v>
                </c:pt>
                <c:pt idx="19">
                  <c:v>-1000</c:v>
                </c:pt>
                <c:pt idx="20">
                  <c:v>-1000</c:v>
                </c:pt>
                <c:pt idx="21">
                  <c:v>-5000</c:v>
                </c:pt>
                <c:pt idx="22">
                  <c:v>3000</c:v>
                </c:pt>
                <c:pt idx="23">
                  <c:v>3000</c:v>
                </c:pt>
                <c:pt idx="24">
                  <c:v>-2000</c:v>
                </c:pt>
                <c:pt idx="25">
                  <c:v>2000</c:v>
                </c:pt>
                <c:pt idx="26">
                  <c:v>0</c:v>
                </c:pt>
                <c:pt idx="27">
                  <c:v>1000</c:v>
                </c:pt>
                <c:pt idx="28">
                  <c:v>1000</c:v>
                </c:pt>
                <c:pt idx="29">
                  <c:v>4000</c:v>
                </c:pt>
                <c:pt idx="30">
                  <c:v>5000</c:v>
                </c:pt>
                <c:pt idx="31">
                  <c:v>144000</c:v>
                </c:pt>
                <c:pt idx="32">
                  <c:v>1000</c:v>
                </c:pt>
                <c:pt idx="33">
                  <c:v>3000</c:v>
                </c:pt>
                <c:pt idx="34">
                  <c:v>21000</c:v>
                </c:pt>
                <c:pt idx="35">
                  <c:v>-1000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4-4B3E-8EAC-5FBC73E28E85}"/>
            </c:ext>
          </c:extLst>
        </c:ser>
        <c:ser>
          <c:idx val="3"/>
          <c:order val="3"/>
          <c:tx>
            <c:strRef>
              <c:f>'家計主要指標4（4）'!$BJ$14</c:f>
              <c:strCache>
                <c:ptCount val="1"/>
                <c:pt idx="0">
                  <c:v>政府金融機関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'家計主要指標4（4）'!$BK$14:$CT$14</c:f>
              <c:numCache>
                <c:formatCode>#,##0;"△ "#,##0</c:formatCode>
                <c:ptCount val="36"/>
                <c:pt idx="0">
                  <c:v>3529</c:v>
                </c:pt>
                <c:pt idx="1">
                  <c:v>0</c:v>
                </c:pt>
                <c:pt idx="2">
                  <c:v>9071</c:v>
                </c:pt>
                <c:pt idx="3">
                  <c:v>0</c:v>
                </c:pt>
                <c:pt idx="4">
                  <c:v>0</c:v>
                </c:pt>
                <c:pt idx="5">
                  <c:v>-300</c:v>
                </c:pt>
                <c:pt idx="6">
                  <c:v>1900</c:v>
                </c:pt>
                <c:pt idx="7">
                  <c:v>34300</c:v>
                </c:pt>
                <c:pt idx="8">
                  <c:v>6700</c:v>
                </c:pt>
                <c:pt idx="9">
                  <c:v>-1100</c:v>
                </c:pt>
                <c:pt idx="10">
                  <c:v>4000</c:v>
                </c:pt>
                <c:pt idx="11">
                  <c:v>-1000</c:v>
                </c:pt>
                <c:pt idx="12">
                  <c:v>9000</c:v>
                </c:pt>
                <c:pt idx="13">
                  <c:v>-1000</c:v>
                </c:pt>
                <c:pt idx="14">
                  <c:v>-10000</c:v>
                </c:pt>
                <c:pt idx="15">
                  <c:v>0</c:v>
                </c:pt>
                <c:pt idx="16">
                  <c:v>37000</c:v>
                </c:pt>
                <c:pt idx="17">
                  <c:v>-4000</c:v>
                </c:pt>
                <c:pt idx="18">
                  <c:v>31000</c:v>
                </c:pt>
                <c:pt idx="19">
                  <c:v>-5000</c:v>
                </c:pt>
                <c:pt idx="20">
                  <c:v>1000</c:v>
                </c:pt>
                <c:pt idx="21">
                  <c:v>7000</c:v>
                </c:pt>
                <c:pt idx="22">
                  <c:v>-8000</c:v>
                </c:pt>
                <c:pt idx="23">
                  <c:v>46000</c:v>
                </c:pt>
                <c:pt idx="24">
                  <c:v>0</c:v>
                </c:pt>
                <c:pt idx="25">
                  <c:v>-14000</c:v>
                </c:pt>
                <c:pt idx="26">
                  <c:v>-5000</c:v>
                </c:pt>
                <c:pt idx="27">
                  <c:v>-14000</c:v>
                </c:pt>
                <c:pt idx="28">
                  <c:v>-12000</c:v>
                </c:pt>
                <c:pt idx="29">
                  <c:v>27000</c:v>
                </c:pt>
                <c:pt idx="30">
                  <c:v>146000</c:v>
                </c:pt>
                <c:pt idx="31">
                  <c:v>154000</c:v>
                </c:pt>
                <c:pt idx="32">
                  <c:v>-15000</c:v>
                </c:pt>
                <c:pt idx="33">
                  <c:v>4000</c:v>
                </c:pt>
                <c:pt idx="34">
                  <c:v>-48000</c:v>
                </c:pt>
                <c:pt idx="35">
                  <c:v>-23000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64-4B3E-8EAC-5FBC73E28E85}"/>
            </c:ext>
          </c:extLst>
        </c:ser>
        <c:ser>
          <c:idx val="4"/>
          <c:order val="4"/>
          <c:tx>
            <c:strRef>
              <c:f>'家計主要指標4（4）'!$BJ$15</c:f>
              <c:strCache>
                <c:ptCount val="1"/>
                <c:pt idx="0">
                  <c:v>住宅金融公庫等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'家計主要指標4（4）'!$BK$15:$CT$15</c:f>
              <c:numCache>
                <c:formatCode>#,##0;"△ "#,##0</c:formatCode>
                <c:ptCount val="36"/>
                <c:pt idx="0">
                  <c:v>1700</c:v>
                </c:pt>
                <c:pt idx="1">
                  <c:v>5804</c:v>
                </c:pt>
                <c:pt idx="2">
                  <c:v>6798</c:v>
                </c:pt>
                <c:pt idx="3">
                  <c:v>7600</c:v>
                </c:pt>
                <c:pt idx="4">
                  <c:v>300</c:v>
                </c:pt>
                <c:pt idx="5">
                  <c:v>-1900</c:v>
                </c:pt>
                <c:pt idx="6">
                  <c:v>-3200</c:v>
                </c:pt>
                <c:pt idx="7">
                  <c:v>200</c:v>
                </c:pt>
                <c:pt idx="8">
                  <c:v>600</c:v>
                </c:pt>
                <c:pt idx="9">
                  <c:v>31300</c:v>
                </c:pt>
                <c:pt idx="10">
                  <c:v>90000</c:v>
                </c:pt>
                <c:pt idx="11">
                  <c:v>18000</c:v>
                </c:pt>
                <c:pt idx="12">
                  <c:v>16000</c:v>
                </c:pt>
                <c:pt idx="13">
                  <c:v>53000</c:v>
                </c:pt>
                <c:pt idx="14">
                  <c:v>1000</c:v>
                </c:pt>
                <c:pt idx="15">
                  <c:v>-10000</c:v>
                </c:pt>
                <c:pt idx="16">
                  <c:v>7000</c:v>
                </c:pt>
                <c:pt idx="17">
                  <c:v>15000</c:v>
                </c:pt>
                <c:pt idx="18">
                  <c:v>142000</c:v>
                </c:pt>
                <c:pt idx="19">
                  <c:v>21000</c:v>
                </c:pt>
                <c:pt idx="20">
                  <c:v>-30000</c:v>
                </c:pt>
                <c:pt idx="21">
                  <c:v>43000</c:v>
                </c:pt>
                <c:pt idx="22">
                  <c:v>128000</c:v>
                </c:pt>
                <c:pt idx="23">
                  <c:v>146000</c:v>
                </c:pt>
                <c:pt idx="24">
                  <c:v>35000</c:v>
                </c:pt>
                <c:pt idx="25">
                  <c:v>3000</c:v>
                </c:pt>
                <c:pt idx="26">
                  <c:v>5000</c:v>
                </c:pt>
                <c:pt idx="27">
                  <c:v>-9000</c:v>
                </c:pt>
                <c:pt idx="28">
                  <c:v>2000</c:v>
                </c:pt>
                <c:pt idx="29">
                  <c:v>237000</c:v>
                </c:pt>
                <c:pt idx="30">
                  <c:v>268000</c:v>
                </c:pt>
                <c:pt idx="31">
                  <c:v>-47000</c:v>
                </c:pt>
                <c:pt idx="32">
                  <c:v>404000</c:v>
                </c:pt>
                <c:pt idx="33">
                  <c:v>-122000</c:v>
                </c:pt>
                <c:pt idx="34">
                  <c:v>-138000</c:v>
                </c:pt>
                <c:pt idx="35">
                  <c:v>518000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64-4B3E-8EAC-5FBC73E28E85}"/>
            </c:ext>
          </c:extLst>
        </c:ser>
        <c:ser>
          <c:idx val="5"/>
          <c:order val="5"/>
          <c:tx>
            <c:strRef>
              <c:f>'家計主要指標4（4）'!$BJ$16</c:f>
              <c:strCache>
                <c:ptCount val="1"/>
                <c:pt idx="0">
                  <c:v>簡易保険・生命保険会社等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'家計主要指標4（4）'!$BK$16:$CT$16</c:f>
              <c:numCache>
                <c:formatCode>#,##0;"△ "#,##0</c:formatCode>
                <c:ptCount val="36"/>
                <c:pt idx="0">
                  <c:v>374</c:v>
                </c:pt>
                <c:pt idx="1">
                  <c:v>271</c:v>
                </c:pt>
                <c:pt idx="2">
                  <c:v>1242</c:v>
                </c:pt>
                <c:pt idx="3">
                  <c:v>0</c:v>
                </c:pt>
                <c:pt idx="4">
                  <c:v>0</c:v>
                </c:pt>
                <c:pt idx="5">
                  <c:v>4600</c:v>
                </c:pt>
                <c:pt idx="6">
                  <c:v>3900</c:v>
                </c:pt>
                <c:pt idx="7">
                  <c:v>600</c:v>
                </c:pt>
                <c:pt idx="8">
                  <c:v>500</c:v>
                </c:pt>
                <c:pt idx="9">
                  <c:v>1400</c:v>
                </c:pt>
                <c:pt idx="10">
                  <c:v>1000</c:v>
                </c:pt>
                <c:pt idx="11">
                  <c:v>3000</c:v>
                </c:pt>
                <c:pt idx="12">
                  <c:v>6000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7000</c:v>
                </c:pt>
                <c:pt idx="18">
                  <c:v>3000</c:v>
                </c:pt>
                <c:pt idx="19">
                  <c:v>3000</c:v>
                </c:pt>
                <c:pt idx="20">
                  <c:v>30000</c:v>
                </c:pt>
                <c:pt idx="21">
                  <c:v>2000</c:v>
                </c:pt>
                <c:pt idx="22">
                  <c:v>11000</c:v>
                </c:pt>
                <c:pt idx="23">
                  <c:v>4000</c:v>
                </c:pt>
                <c:pt idx="24">
                  <c:v>9000</c:v>
                </c:pt>
                <c:pt idx="25">
                  <c:v>68000</c:v>
                </c:pt>
                <c:pt idx="26">
                  <c:v>0</c:v>
                </c:pt>
                <c:pt idx="27">
                  <c:v>5000</c:v>
                </c:pt>
                <c:pt idx="28">
                  <c:v>8000</c:v>
                </c:pt>
                <c:pt idx="29">
                  <c:v>-11000</c:v>
                </c:pt>
                <c:pt idx="30">
                  <c:v>1000</c:v>
                </c:pt>
                <c:pt idx="31">
                  <c:v>9000</c:v>
                </c:pt>
                <c:pt idx="32">
                  <c:v>8000</c:v>
                </c:pt>
                <c:pt idx="33">
                  <c:v>5000</c:v>
                </c:pt>
                <c:pt idx="34">
                  <c:v>26000</c:v>
                </c:pt>
                <c:pt idx="35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4-4B3E-8EAC-5FBC73E28E85}"/>
            </c:ext>
          </c:extLst>
        </c:ser>
        <c:ser>
          <c:idx val="6"/>
          <c:order val="6"/>
          <c:tx>
            <c:strRef>
              <c:f>'家計主要指標4（4）'!$BJ$18</c:f>
              <c:strCache>
                <c:ptCount val="1"/>
                <c:pt idx="0">
                  <c:v>金融機関外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'家計主要指標4（4）'!$BK$3:$CT$3</c:f>
              <c:strCache>
                <c:ptCount val="36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</c:strCache>
            </c:strRef>
          </c:cat>
          <c:val>
            <c:numRef>
              <c:f>'家計主要指標4（4）'!$BK$18:$CT$18</c:f>
              <c:numCache>
                <c:formatCode>#,##0;"△ "#,##0</c:formatCode>
                <c:ptCount val="36"/>
                <c:pt idx="0">
                  <c:v>5403</c:v>
                </c:pt>
                <c:pt idx="1">
                  <c:v>11159</c:v>
                </c:pt>
                <c:pt idx="2">
                  <c:v>10059</c:v>
                </c:pt>
                <c:pt idx="3">
                  <c:v>42800</c:v>
                </c:pt>
                <c:pt idx="4">
                  <c:v>44900</c:v>
                </c:pt>
                <c:pt idx="5">
                  <c:v>38000</c:v>
                </c:pt>
                <c:pt idx="6">
                  <c:v>35900</c:v>
                </c:pt>
                <c:pt idx="7">
                  <c:v>60400</c:v>
                </c:pt>
                <c:pt idx="8">
                  <c:v>125000</c:v>
                </c:pt>
                <c:pt idx="9">
                  <c:v>-300</c:v>
                </c:pt>
                <c:pt idx="10">
                  <c:v>237000</c:v>
                </c:pt>
                <c:pt idx="11">
                  <c:v>59000</c:v>
                </c:pt>
                <c:pt idx="12">
                  <c:v>23000</c:v>
                </c:pt>
                <c:pt idx="13">
                  <c:v>94000</c:v>
                </c:pt>
                <c:pt idx="14">
                  <c:v>56000</c:v>
                </c:pt>
                <c:pt idx="15">
                  <c:v>98000</c:v>
                </c:pt>
                <c:pt idx="16">
                  <c:v>109000</c:v>
                </c:pt>
                <c:pt idx="17">
                  <c:v>130000</c:v>
                </c:pt>
                <c:pt idx="18">
                  <c:v>7000</c:v>
                </c:pt>
                <c:pt idx="19">
                  <c:v>-33000</c:v>
                </c:pt>
                <c:pt idx="20">
                  <c:v>292000</c:v>
                </c:pt>
                <c:pt idx="21">
                  <c:v>-32000</c:v>
                </c:pt>
                <c:pt idx="22">
                  <c:v>44000</c:v>
                </c:pt>
                <c:pt idx="23">
                  <c:v>195000</c:v>
                </c:pt>
                <c:pt idx="24">
                  <c:v>-30000</c:v>
                </c:pt>
                <c:pt idx="25">
                  <c:v>23000</c:v>
                </c:pt>
                <c:pt idx="26">
                  <c:v>5000</c:v>
                </c:pt>
                <c:pt idx="27">
                  <c:v>-40000</c:v>
                </c:pt>
                <c:pt idx="28">
                  <c:v>15000</c:v>
                </c:pt>
                <c:pt idx="29">
                  <c:v>13000</c:v>
                </c:pt>
                <c:pt idx="30">
                  <c:v>-68000</c:v>
                </c:pt>
                <c:pt idx="31">
                  <c:v>56000</c:v>
                </c:pt>
                <c:pt idx="32">
                  <c:v>69000</c:v>
                </c:pt>
                <c:pt idx="33">
                  <c:v>-39000</c:v>
                </c:pt>
                <c:pt idx="34">
                  <c:v>78000</c:v>
                </c:pt>
                <c:pt idx="35">
                  <c:v>-370000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64-4B3E-8EAC-5FBC73E2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5324240"/>
        <c:axId val="755314072"/>
      </c:barChart>
      <c:catAx>
        <c:axId val="75532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5314072"/>
        <c:crosses val="autoZero"/>
        <c:auto val="1"/>
        <c:lblAlgn val="ctr"/>
        <c:lblOffset val="100"/>
        <c:noMultiLvlLbl val="0"/>
      </c:catAx>
      <c:valAx>
        <c:axId val="75531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53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月賦・年賦</a:t>
            </a:r>
            <a:r>
              <a:rPr lang="en-US" altLang="ja-JP" sz="1200"/>
              <a:t>1</a:t>
            </a:r>
            <a:r>
              <a:rPr lang="ja-JP" altLang="en-US" sz="1200"/>
              <a:t>世帯当たり純増減額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貯蓄動向調査・家計調査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全国／東北地方／盛岡市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'家計主要指標4（4）'!$C$58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'家計主要指標4（4）'!$D$57:$BC$57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'家計主要指標4（4）'!$D$58:$BC$58</c:f>
              <c:numCache>
                <c:formatCode>#,##0;"△ "#,##0</c:formatCode>
                <c:ptCount val="52"/>
                <c:pt idx="0">
                  <c:v>639</c:v>
                </c:pt>
                <c:pt idx="1">
                  <c:v>258</c:v>
                </c:pt>
                <c:pt idx="2">
                  <c:v>4638</c:v>
                </c:pt>
                <c:pt idx="3">
                  <c:v>7300</c:v>
                </c:pt>
                <c:pt idx="4">
                  <c:v>9000</c:v>
                </c:pt>
                <c:pt idx="5">
                  <c:v>10400</c:v>
                </c:pt>
                <c:pt idx="6">
                  <c:v>8600</c:v>
                </c:pt>
                <c:pt idx="7">
                  <c:v>8600</c:v>
                </c:pt>
                <c:pt idx="8">
                  <c:v>10600</c:v>
                </c:pt>
                <c:pt idx="9">
                  <c:v>9400</c:v>
                </c:pt>
                <c:pt idx="10">
                  <c:v>11000</c:v>
                </c:pt>
                <c:pt idx="11">
                  <c:v>9000</c:v>
                </c:pt>
                <c:pt idx="12">
                  <c:v>5000</c:v>
                </c:pt>
                <c:pt idx="13">
                  <c:v>8000</c:v>
                </c:pt>
                <c:pt idx="14">
                  <c:v>14000</c:v>
                </c:pt>
                <c:pt idx="15">
                  <c:v>15000</c:v>
                </c:pt>
                <c:pt idx="16">
                  <c:v>12000</c:v>
                </c:pt>
                <c:pt idx="17">
                  <c:v>11000</c:v>
                </c:pt>
                <c:pt idx="18">
                  <c:v>20000</c:v>
                </c:pt>
                <c:pt idx="19">
                  <c:v>12000</c:v>
                </c:pt>
                <c:pt idx="20">
                  <c:v>13000</c:v>
                </c:pt>
                <c:pt idx="21">
                  <c:v>3000</c:v>
                </c:pt>
                <c:pt idx="22">
                  <c:v>8000</c:v>
                </c:pt>
                <c:pt idx="23">
                  <c:v>11000</c:v>
                </c:pt>
                <c:pt idx="24">
                  <c:v>15000</c:v>
                </c:pt>
                <c:pt idx="25">
                  <c:v>15000</c:v>
                </c:pt>
                <c:pt idx="26">
                  <c:v>19000</c:v>
                </c:pt>
                <c:pt idx="27">
                  <c:v>12000</c:v>
                </c:pt>
                <c:pt idx="28">
                  <c:v>12000</c:v>
                </c:pt>
                <c:pt idx="29">
                  <c:v>7000</c:v>
                </c:pt>
                <c:pt idx="30">
                  <c:v>27000</c:v>
                </c:pt>
                <c:pt idx="31">
                  <c:v>18000</c:v>
                </c:pt>
                <c:pt idx="32">
                  <c:v>18000</c:v>
                </c:pt>
                <c:pt idx="33">
                  <c:v>4000</c:v>
                </c:pt>
                <c:pt idx="34">
                  <c:v>-27000</c:v>
                </c:pt>
                <c:pt idx="35">
                  <c:v>-7000</c:v>
                </c:pt>
                <c:pt idx="36">
                  <c:v>40000</c:v>
                </c:pt>
                <c:pt idx="37">
                  <c:v>-30000</c:v>
                </c:pt>
                <c:pt idx="38">
                  <c:v>20000</c:v>
                </c:pt>
                <c:pt idx="39">
                  <c:v>-30000</c:v>
                </c:pt>
                <c:pt idx="40">
                  <c:v>10000</c:v>
                </c:pt>
                <c:pt idx="41">
                  <c:v>50000</c:v>
                </c:pt>
                <c:pt idx="42">
                  <c:v>-10000</c:v>
                </c:pt>
                <c:pt idx="43">
                  <c:v>20000</c:v>
                </c:pt>
                <c:pt idx="44">
                  <c:v>-40000</c:v>
                </c:pt>
                <c:pt idx="45">
                  <c:v>10000</c:v>
                </c:pt>
                <c:pt idx="46">
                  <c:v>0</c:v>
                </c:pt>
                <c:pt idx="47">
                  <c:v>10000</c:v>
                </c:pt>
                <c:pt idx="48">
                  <c:v>-170000</c:v>
                </c:pt>
                <c:pt idx="49">
                  <c:v>180000</c:v>
                </c:pt>
                <c:pt idx="50">
                  <c:v>10000</c:v>
                </c:pt>
                <c:pt idx="51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7-4F8E-8190-1E8988AD271E}"/>
            </c:ext>
          </c:extLst>
        </c:ser>
        <c:ser>
          <c:idx val="1"/>
          <c:order val="1"/>
          <c:tx>
            <c:strRef>
              <c:f>'家計主要指標4（4）'!$C$59</c:f>
              <c:strCache>
                <c:ptCount val="1"/>
                <c:pt idx="0">
                  <c:v>東北地方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'家計主要指標4（4）'!$D$57:$BC$57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'家計主要指標4（4）'!$D$59:$BC$59</c:f>
              <c:numCache>
                <c:formatCode>#,##0;"△ "#,##0</c:formatCode>
                <c:ptCount val="52"/>
                <c:pt idx="0">
                  <c:v>2838</c:v>
                </c:pt>
                <c:pt idx="1">
                  <c:v>1065</c:v>
                </c:pt>
                <c:pt idx="2">
                  <c:v>3364</c:v>
                </c:pt>
                <c:pt idx="3">
                  <c:v>5200</c:v>
                </c:pt>
                <c:pt idx="4">
                  <c:v>15300</c:v>
                </c:pt>
                <c:pt idx="5">
                  <c:v>8500</c:v>
                </c:pt>
                <c:pt idx="6">
                  <c:v>21200</c:v>
                </c:pt>
                <c:pt idx="7">
                  <c:v>12200</c:v>
                </c:pt>
                <c:pt idx="8">
                  <c:v>11000</c:v>
                </c:pt>
                <c:pt idx="9">
                  <c:v>8700</c:v>
                </c:pt>
                <c:pt idx="10">
                  <c:v>7000</c:v>
                </c:pt>
                <c:pt idx="11">
                  <c:v>22000</c:v>
                </c:pt>
                <c:pt idx="12">
                  <c:v>3000</c:v>
                </c:pt>
                <c:pt idx="13">
                  <c:v>10000</c:v>
                </c:pt>
                <c:pt idx="14">
                  <c:v>8000</c:v>
                </c:pt>
                <c:pt idx="15">
                  <c:v>15000</c:v>
                </c:pt>
                <c:pt idx="16">
                  <c:v>17000</c:v>
                </c:pt>
                <c:pt idx="17">
                  <c:v>24000</c:v>
                </c:pt>
                <c:pt idx="18">
                  <c:v>26000</c:v>
                </c:pt>
                <c:pt idx="19">
                  <c:v>3000</c:v>
                </c:pt>
                <c:pt idx="20">
                  <c:v>33000</c:v>
                </c:pt>
                <c:pt idx="21">
                  <c:v>2000</c:v>
                </c:pt>
                <c:pt idx="22">
                  <c:v>22000</c:v>
                </c:pt>
                <c:pt idx="23">
                  <c:v>6000</c:v>
                </c:pt>
                <c:pt idx="24">
                  <c:v>22000</c:v>
                </c:pt>
                <c:pt idx="25">
                  <c:v>18000</c:v>
                </c:pt>
                <c:pt idx="26">
                  <c:v>-6000</c:v>
                </c:pt>
                <c:pt idx="27">
                  <c:v>-11000</c:v>
                </c:pt>
                <c:pt idx="28">
                  <c:v>13000</c:v>
                </c:pt>
                <c:pt idx="29">
                  <c:v>58000</c:v>
                </c:pt>
                <c:pt idx="30">
                  <c:v>-23000</c:v>
                </c:pt>
                <c:pt idx="31">
                  <c:v>0</c:v>
                </c:pt>
                <c:pt idx="32">
                  <c:v>34000</c:v>
                </c:pt>
                <c:pt idx="33">
                  <c:v>-1000</c:v>
                </c:pt>
                <c:pt idx="34">
                  <c:v>0</c:v>
                </c:pt>
                <c:pt idx="35">
                  <c:v>53000</c:v>
                </c:pt>
                <c:pt idx="36">
                  <c:v>80000</c:v>
                </c:pt>
                <c:pt idx="37">
                  <c:v>0</c:v>
                </c:pt>
                <c:pt idx="38">
                  <c:v>-70000</c:v>
                </c:pt>
                <c:pt idx="39">
                  <c:v>-50000</c:v>
                </c:pt>
                <c:pt idx="40">
                  <c:v>110000</c:v>
                </c:pt>
                <c:pt idx="41">
                  <c:v>30000</c:v>
                </c:pt>
                <c:pt idx="42">
                  <c:v>-30000</c:v>
                </c:pt>
                <c:pt idx="43">
                  <c:v>0</c:v>
                </c:pt>
                <c:pt idx="44">
                  <c:v>-30000</c:v>
                </c:pt>
                <c:pt idx="45">
                  <c:v>50000</c:v>
                </c:pt>
                <c:pt idx="46">
                  <c:v>0</c:v>
                </c:pt>
                <c:pt idx="47">
                  <c:v>-10000</c:v>
                </c:pt>
                <c:pt idx="48">
                  <c:v>0</c:v>
                </c:pt>
                <c:pt idx="49">
                  <c:v>30000</c:v>
                </c:pt>
                <c:pt idx="50">
                  <c:v>-20000</c:v>
                </c:pt>
                <c:pt idx="51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7-4F8E-8190-1E8988AD271E}"/>
            </c:ext>
          </c:extLst>
        </c:ser>
        <c:ser>
          <c:idx val="2"/>
          <c:order val="2"/>
          <c:tx>
            <c:strRef>
              <c:f>'家計主要指標4（4）'!$C$60</c:f>
              <c:strCache>
                <c:ptCount val="1"/>
                <c:pt idx="0">
                  <c:v>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'家計主要指標4（4）'!$D$57:$BC$57</c:f>
              <c:strCache>
                <c:ptCount val="52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2003年</c:v>
                </c:pt>
                <c:pt idx="37">
                  <c:v>2004年</c:v>
                </c:pt>
                <c:pt idx="38">
                  <c:v>2005年</c:v>
                </c:pt>
                <c:pt idx="39">
                  <c:v>2006年</c:v>
                </c:pt>
                <c:pt idx="40">
                  <c:v>2007年</c:v>
                </c:pt>
                <c:pt idx="41">
                  <c:v>2008年</c:v>
                </c:pt>
                <c:pt idx="42">
                  <c:v>2009年</c:v>
                </c:pt>
                <c:pt idx="43">
                  <c:v>2010年</c:v>
                </c:pt>
                <c:pt idx="44">
                  <c:v>2011年</c:v>
                </c:pt>
                <c:pt idx="45">
                  <c:v>2012年</c:v>
                </c:pt>
                <c:pt idx="46">
                  <c:v>2013年</c:v>
                </c:pt>
                <c:pt idx="47">
                  <c:v>2014年</c:v>
                </c:pt>
                <c:pt idx="48">
                  <c:v>2015年</c:v>
                </c:pt>
                <c:pt idx="49">
                  <c:v>2016年</c:v>
                </c:pt>
                <c:pt idx="50">
                  <c:v>2017年</c:v>
                </c:pt>
                <c:pt idx="51">
                  <c:v>2018年</c:v>
                </c:pt>
              </c:strCache>
            </c:strRef>
          </c:cat>
          <c:val>
            <c:numRef>
              <c:f>'家計主要指標4（4）'!$D$60:$BC$60</c:f>
              <c:numCache>
                <c:formatCode>General</c:formatCode>
                <c:ptCount val="52"/>
                <c:pt idx="36" formatCode="#,##0;&quot;△ &quot;#,##0">
                  <c:v>-50000</c:v>
                </c:pt>
                <c:pt idx="37" formatCode="#,##0;&quot;△ &quot;#,##0">
                  <c:v>100000</c:v>
                </c:pt>
                <c:pt idx="38" formatCode="#,##0;&quot;△ &quot;#,##0">
                  <c:v>20000</c:v>
                </c:pt>
                <c:pt idx="39" formatCode="#,##0;&quot;△ &quot;#,##0">
                  <c:v>-20000</c:v>
                </c:pt>
                <c:pt idx="40" formatCode="#,##0;&quot;△ &quot;#,##0">
                  <c:v>-30000</c:v>
                </c:pt>
                <c:pt idx="41" formatCode="#,##0;&quot;△ &quot;#,##0">
                  <c:v>20000</c:v>
                </c:pt>
                <c:pt idx="42" formatCode="#,##0;&quot;△ &quot;#,##0">
                  <c:v>-40000</c:v>
                </c:pt>
                <c:pt idx="43" formatCode="#,##0;&quot;△ &quot;#,##0">
                  <c:v>70000</c:v>
                </c:pt>
                <c:pt idx="44" formatCode="#,##0;&quot;△ &quot;#,##0">
                  <c:v>40000</c:v>
                </c:pt>
                <c:pt idx="45" formatCode="#,##0;&quot;△ &quot;#,##0">
                  <c:v>10000</c:v>
                </c:pt>
                <c:pt idx="46" formatCode="#,##0;&quot;△ &quot;#,##0">
                  <c:v>30000</c:v>
                </c:pt>
                <c:pt idx="47" formatCode="#,##0;&quot;△ &quot;#,##0">
                  <c:v>30000</c:v>
                </c:pt>
                <c:pt idx="48" formatCode="#,##0;&quot;△ &quot;#,##0">
                  <c:v>-10000</c:v>
                </c:pt>
                <c:pt idx="49" formatCode="#,##0;&quot;△ &quot;#,##0">
                  <c:v>20000</c:v>
                </c:pt>
                <c:pt idx="50" formatCode="#,##0;&quot;△ &quot;#,##0">
                  <c:v>-50000</c:v>
                </c:pt>
                <c:pt idx="51" formatCode="#,##0;&quot;△ &quot;#,##0">
                  <c:v>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7-4F8E-8190-1E8988AD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188248"/>
        <c:axId val="748188904"/>
      </c:lineChart>
      <c:catAx>
        <c:axId val="74818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8188904"/>
        <c:crosses val="autoZero"/>
        <c:auto val="1"/>
        <c:lblAlgn val="ctr"/>
        <c:lblOffset val="100"/>
        <c:noMultiLvlLbl val="0"/>
      </c:catAx>
      <c:valAx>
        <c:axId val="748188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&quot;△ 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8188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一人平均月間現金給与総額（調査産業計）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30</a:t>
            </a:r>
            <a:r>
              <a:rPr lang="ja-JP" altLang="en-US" sz="1200"/>
              <a:t>人以上規模　</a:t>
            </a:r>
            <a:r>
              <a:rPr lang="en-US" altLang="ja-JP" sz="1200"/>
              <a:t>1965-2017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(2)'!$B$4</c:f>
              <c:strCache>
                <c:ptCount val="1"/>
                <c:pt idx="0">
                  <c:v>全国平均(含サービス業)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'賃金指標 (2)'!$B$5:$B$57</c:f>
              <c:numCache>
                <c:formatCode>#,##0_);[Red]\(#,##0\)</c:formatCode>
                <c:ptCount val="53"/>
                <c:pt idx="5">
                  <c:v>75670</c:v>
                </c:pt>
                <c:pt idx="6">
                  <c:v>86834</c:v>
                </c:pt>
                <c:pt idx="7">
                  <c:v>100586</c:v>
                </c:pt>
                <c:pt idx="8">
                  <c:v>122545</c:v>
                </c:pt>
                <c:pt idx="9">
                  <c:v>154967</c:v>
                </c:pt>
                <c:pt idx="10">
                  <c:v>177213</c:v>
                </c:pt>
                <c:pt idx="11">
                  <c:v>200242</c:v>
                </c:pt>
                <c:pt idx="12">
                  <c:v>219620</c:v>
                </c:pt>
                <c:pt idx="13">
                  <c:v>235378</c:v>
                </c:pt>
                <c:pt idx="14">
                  <c:v>247909</c:v>
                </c:pt>
                <c:pt idx="15">
                  <c:v>263386</c:v>
                </c:pt>
                <c:pt idx="16">
                  <c:v>279096</c:v>
                </c:pt>
                <c:pt idx="17">
                  <c:v>288738</c:v>
                </c:pt>
                <c:pt idx="18">
                  <c:v>297269</c:v>
                </c:pt>
                <c:pt idx="19">
                  <c:v>310463</c:v>
                </c:pt>
                <c:pt idx="20">
                  <c:v>317091</c:v>
                </c:pt>
                <c:pt idx="21">
                  <c:v>327041</c:v>
                </c:pt>
                <c:pt idx="22">
                  <c:v>335944</c:v>
                </c:pt>
                <c:pt idx="23">
                  <c:v>341160</c:v>
                </c:pt>
                <c:pt idx="24">
                  <c:v>357079</c:v>
                </c:pt>
                <c:pt idx="25">
                  <c:v>370169</c:v>
                </c:pt>
                <c:pt idx="26">
                  <c:v>384787</c:v>
                </c:pt>
                <c:pt idx="27">
                  <c:v>392608</c:v>
                </c:pt>
                <c:pt idx="28">
                  <c:v>393224</c:v>
                </c:pt>
                <c:pt idx="29">
                  <c:v>401128</c:v>
                </c:pt>
                <c:pt idx="30">
                  <c:v>408864</c:v>
                </c:pt>
                <c:pt idx="31">
                  <c:v>413096</c:v>
                </c:pt>
                <c:pt idx="32">
                  <c:v>421384</c:v>
                </c:pt>
                <c:pt idx="33">
                  <c:v>415675</c:v>
                </c:pt>
                <c:pt idx="34">
                  <c:v>396291</c:v>
                </c:pt>
                <c:pt idx="35">
                  <c:v>398069</c:v>
                </c:pt>
                <c:pt idx="36">
                  <c:v>397366</c:v>
                </c:pt>
                <c:pt idx="37">
                  <c:v>387638</c:v>
                </c:pt>
                <c:pt idx="38">
                  <c:v>389664</c:v>
                </c:pt>
                <c:pt idx="39">
                  <c:v>376964</c:v>
                </c:pt>
                <c:pt idx="40">
                  <c:v>380438</c:v>
                </c:pt>
                <c:pt idx="41">
                  <c:v>384401</c:v>
                </c:pt>
                <c:pt idx="42">
                  <c:v>377731</c:v>
                </c:pt>
                <c:pt idx="43">
                  <c:v>379497</c:v>
                </c:pt>
                <c:pt idx="44">
                  <c:v>355223</c:v>
                </c:pt>
                <c:pt idx="45">
                  <c:v>360276</c:v>
                </c:pt>
                <c:pt idx="46">
                  <c:v>362296</c:v>
                </c:pt>
                <c:pt idx="47">
                  <c:v>356649</c:v>
                </c:pt>
                <c:pt idx="48">
                  <c:v>357972</c:v>
                </c:pt>
                <c:pt idx="49">
                  <c:v>363338</c:v>
                </c:pt>
                <c:pt idx="50">
                  <c:v>357949</c:v>
                </c:pt>
                <c:pt idx="51">
                  <c:v>361593</c:v>
                </c:pt>
                <c:pt idx="52">
                  <c:v>363295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0-48EC-AC1C-A9B33037A9FB}"/>
            </c:ext>
          </c:extLst>
        </c:ser>
        <c:ser>
          <c:idx val="1"/>
          <c:order val="1"/>
          <c:tx>
            <c:strRef>
              <c:f>'賃金指標 (2)'!$D$4</c:f>
              <c:strCache>
                <c:ptCount val="1"/>
                <c:pt idx="0">
                  <c:v>全国平均(除サービス業)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'賃金指標 (2)'!$D$5:$D$57</c:f>
              <c:numCache>
                <c:formatCode>#,##0_);[Red]\(#,##0\)</c:formatCode>
                <c:ptCount val="53"/>
                <c:pt idx="0">
                  <c:v>39360</c:v>
                </c:pt>
                <c:pt idx="1">
                  <c:v>43925</c:v>
                </c:pt>
                <c:pt idx="2">
                  <c:v>48714</c:v>
                </c:pt>
                <c:pt idx="3">
                  <c:v>55405</c:v>
                </c:pt>
                <c:pt idx="4">
                  <c:v>64333</c:v>
                </c:pt>
                <c:pt idx="5">
                  <c:v>74436</c:v>
                </c:pt>
                <c:pt idx="6">
                  <c:v>85120</c:v>
                </c:pt>
                <c:pt idx="7">
                  <c:v>98528</c:v>
                </c:pt>
                <c:pt idx="8">
                  <c:v>120430</c:v>
                </c:pt>
                <c:pt idx="9">
                  <c:v>151694</c:v>
                </c:pt>
                <c:pt idx="10">
                  <c:v>172285</c:v>
                </c:pt>
                <c:pt idx="11">
                  <c:v>194207</c:v>
                </c:pt>
                <c:pt idx="12">
                  <c:v>213635</c:v>
                </c:pt>
                <c:pt idx="13">
                  <c:v>228777</c:v>
                </c:pt>
                <c:pt idx="14">
                  <c:v>241401</c:v>
                </c:pt>
                <c:pt idx="15">
                  <c:v>257233</c:v>
                </c:pt>
                <c:pt idx="16">
                  <c:v>273404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0-48EC-AC1C-A9B33037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7060736"/>
        <c:axId val="677065656"/>
      </c:lineChart>
      <c:catAx>
        <c:axId val="6770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7065656"/>
        <c:crosses val="autoZero"/>
        <c:auto val="1"/>
        <c:lblAlgn val="ctr"/>
        <c:lblOffset val="100"/>
        <c:noMultiLvlLbl val="0"/>
      </c:catAx>
      <c:valAx>
        <c:axId val="677065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706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一人平均月間現金給与総額（調査産業計）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30</a:t>
            </a:r>
            <a:r>
              <a:rPr lang="ja-JP" altLang="en-US" sz="1200"/>
              <a:t>人以上規模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(2)'!$C$4</c:f>
              <c:strCache>
                <c:ptCount val="1"/>
                <c:pt idx="0">
                  <c:v>岩手(含サービス業)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'賃金指標 (2)'!$C$5:$C$57</c:f>
              <c:numCache>
                <c:formatCode>#,##0_);[Red]\(#,##0\)</c:formatCode>
                <c:ptCount val="53"/>
                <c:pt idx="0">
                  <c:v>35699</c:v>
                </c:pt>
                <c:pt idx="1">
                  <c:v>38976</c:v>
                </c:pt>
                <c:pt idx="2">
                  <c:v>46674</c:v>
                </c:pt>
                <c:pt idx="3">
                  <c:v>51161</c:v>
                </c:pt>
                <c:pt idx="4">
                  <c:v>55637</c:v>
                </c:pt>
                <c:pt idx="5">
                  <c:v>62421</c:v>
                </c:pt>
                <c:pt idx="6">
                  <c:v>72341</c:v>
                </c:pt>
                <c:pt idx="7">
                  <c:v>82665</c:v>
                </c:pt>
                <c:pt idx="8">
                  <c:v>98135</c:v>
                </c:pt>
                <c:pt idx="9">
                  <c:v>123194</c:v>
                </c:pt>
                <c:pt idx="10">
                  <c:v>147422</c:v>
                </c:pt>
                <c:pt idx="11">
                  <c:v>161806</c:v>
                </c:pt>
                <c:pt idx="12">
                  <c:v>176652</c:v>
                </c:pt>
                <c:pt idx="13">
                  <c:v>189544</c:v>
                </c:pt>
                <c:pt idx="14">
                  <c:v>199790</c:v>
                </c:pt>
                <c:pt idx="15">
                  <c:v>214280</c:v>
                </c:pt>
                <c:pt idx="16">
                  <c:v>227792</c:v>
                </c:pt>
                <c:pt idx="17">
                  <c:v>230211</c:v>
                </c:pt>
                <c:pt idx="18">
                  <c:v>239070</c:v>
                </c:pt>
                <c:pt idx="19">
                  <c:v>249569</c:v>
                </c:pt>
                <c:pt idx="20">
                  <c:v>250640</c:v>
                </c:pt>
                <c:pt idx="21">
                  <c:v>258505</c:v>
                </c:pt>
                <c:pt idx="22">
                  <c:v>264198</c:v>
                </c:pt>
                <c:pt idx="23">
                  <c:v>254538</c:v>
                </c:pt>
                <c:pt idx="24">
                  <c:v>267660</c:v>
                </c:pt>
                <c:pt idx="25">
                  <c:v>284999</c:v>
                </c:pt>
                <c:pt idx="26">
                  <c:v>305610</c:v>
                </c:pt>
                <c:pt idx="27">
                  <c:v>314997</c:v>
                </c:pt>
                <c:pt idx="28">
                  <c:v>302807</c:v>
                </c:pt>
                <c:pt idx="29">
                  <c:v>309559</c:v>
                </c:pt>
                <c:pt idx="30">
                  <c:v>324054</c:v>
                </c:pt>
                <c:pt idx="31">
                  <c:v>313531</c:v>
                </c:pt>
                <c:pt idx="32">
                  <c:v>323271</c:v>
                </c:pt>
                <c:pt idx="33">
                  <c:v>322949</c:v>
                </c:pt>
                <c:pt idx="34">
                  <c:v>332251</c:v>
                </c:pt>
                <c:pt idx="35">
                  <c:v>337635</c:v>
                </c:pt>
                <c:pt idx="36">
                  <c:v>331946</c:v>
                </c:pt>
                <c:pt idx="37">
                  <c:v>327104</c:v>
                </c:pt>
                <c:pt idx="38">
                  <c:v>326213</c:v>
                </c:pt>
                <c:pt idx="39">
                  <c:v>310786</c:v>
                </c:pt>
                <c:pt idx="40">
                  <c:v>294680</c:v>
                </c:pt>
                <c:pt idx="41">
                  <c:v>295417</c:v>
                </c:pt>
                <c:pt idx="42">
                  <c:v>289097</c:v>
                </c:pt>
                <c:pt idx="43">
                  <c:v>288284</c:v>
                </c:pt>
                <c:pt idx="44">
                  <c:v>287456</c:v>
                </c:pt>
                <c:pt idx="45">
                  <c:v>290580</c:v>
                </c:pt>
                <c:pt idx="46">
                  <c:v>300747</c:v>
                </c:pt>
                <c:pt idx="47">
                  <c:v>289177</c:v>
                </c:pt>
                <c:pt idx="48">
                  <c:v>294072</c:v>
                </c:pt>
                <c:pt idx="49">
                  <c:v>298722</c:v>
                </c:pt>
                <c:pt idx="50">
                  <c:v>289616</c:v>
                </c:pt>
                <c:pt idx="51">
                  <c:v>293641</c:v>
                </c:pt>
                <c:pt idx="52">
                  <c:v>293646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0-4C36-B639-63EC041D5458}"/>
            </c:ext>
          </c:extLst>
        </c:ser>
        <c:ser>
          <c:idx val="1"/>
          <c:order val="1"/>
          <c:tx>
            <c:strRef>
              <c:f>'賃金指標 (2)'!$E$4</c:f>
              <c:strCache>
                <c:ptCount val="1"/>
                <c:pt idx="0">
                  <c:v>岩手(除サービス業)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'賃金指標 (2)'!$E$5:$E$57</c:f>
              <c:numCache>
                <c:formatCode>#,##0_);[Red]\(#,##0\)</c:formatCode>
                <c:ptCount val="53"/>
                <c:pt idx="0">
                  <c:v>35712</c:v>
                </c:pt>
                <c:pt idx="1">
                  <c:v>38949</c:v>
                </c:pt>
                <c:pt idx="2">
                  <c:v>46575</c:v>
                </c:pt>
                <c:pt idx="3">
                  <c:v>51161</c:v>
                </c:pt>
                <c:pt idx="4">
                  <c:v>55641</c:v>
                </c:pt>
                <c:pt idx="5">
                  <c:v>62432</c:v>
                </c:pt>
                <c:pt idx="6">
                  <c:v>72341</c:v>
                </c:pt>
                <c:pt idx="7">
                  <c:v>82584</c:v>
                </c:pt>
                <c:pt idx="8">
                  <c:v>98096</c:v>
                </c:pt>
                <c:pt idx="9">
                  <c:v>123195</c:v>
                </c:pt>
                <c:pt idx="10">
                  <c:v>137154</c:v>
                </c:pt>
                <c:pt idx="11">
                  <c:v>150321</c:v>
                </c:pt>
                <c:pt idx="12">
                  <c:v>163702</c:v>
                </c:pt>
                <c:pt idx="13">
                  <c:v>176306</c:v>
                </c:pt>
                <c:pt idx="14">
                  <c:v>182393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0-4C36-B639-63EC041D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558792"/>
        <c:axId val="758560760"/>
      </c:lineChart>
      <c:catAx>
        <c:axId val="75855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8560760"/>
        <c:crosses val="autoZero"/>
        <c:auto val="1"/>
        <c:lblAlgn val="ctr"/>
        <c:lblOffset val="100"/>
        <c:noMultiLvlLbl val="0"/>
      </c:catAx>
      <c:valAx>
        <c:axId val="75856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8558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可処分所得、借入金、月賦・掛買額</a:t>
            </a:r>
            <a:r>
              <a:rPr lang="en-US" altLang="ja-JP"/>
              <a:t>《</a:t>
            </a:r>
            <a:r>
              <a:rPr lang="ja-JP" altLang="en-US"/>
              <a:t>家計調査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全国平均 </a:t>
            </a:r>
            <a:r>
              <a:rPr lang="en-US" altLang="ja-JP"/>
              <a:t>1965-2018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'家計主要指標1 (全国) (2)'!$AC$4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(2)'!$AC$5:$AC$58</c:f>
              <c:numCache>
                <c:formatCode>#,##0_);[Red]\(#,##0\)</c:formatCode>
                <c:ptCount val="54"/>
                <c:pt idx="0">
                  <c:v>843</c:v>
                </c:pt>
                <c:pt idx="1">
                  <c:v>841</c:v>
                </c:pt>
                <c:pt idx="2">
                  <c:v>684</c:v>
                </c:pt>
                <c:pt idx="3">
                  <c:v>1183</c:v>
                </c:pt>
                <c:pt idx="4">
                  <c:v>891</c:v>
                </c:pt>
                <c:pt idx="5">
                  <c:v>860</c:v>
                </c:pt>
                <c:pt idx="6">
                  <c:v>964</c:v>
                </c:pt>
                <c:pt idx="7">
                  <c:v>1213</c:v>
                </c:pt>
                <c:pt idx="8">
                  <c:v>2332</c:v>
                </c:pt>
                <c:pt idx="9">
                  <c:v>2132</c:v>
                </c:pt>
                <c:pt idx="10">
                  <c:v>2154</c:v>
                </c:pt>
                <c:pt idx="11">
                  <c:v>2287</c:v>
                </c:pt>
                <c:pt idx="12">
                  <c:v>2285</c:v>
                </c:pt>
                <c:pt idx="13">
                  <c:v>2868</c:v>
                </c:pt>
                <c:pt idx="14">
                  <c:v>2979</c:v>
                </c:pt>
                <c:pt idx="15">
                  <c:v>4753</c:v>
                </c:pt>
                <c:pt idx="16">
                  <c:v>3715</c:v>
                </c:pt>
                <c:pt idx="17">
                  <c:v>3099</c:v>
                </c:pt>
                <c:pt idx="18">
                  <c:v>2412</c:v>
                </c:pt>
                <c:pt idx="19">
                  <c:v>3096</c:v>
                </c:pt>
                <c:pt idx="20">
                  <c:v>6334</c:v>
                </c:pt>
                <c:pt idx="21">
                  <c:v>3682</c:v>
                </c:pt>
                <c:pt idx="22">
                  <c:v>6126</c:v>
                </c:pt>
                <c:pt idx="23">
                  <c:v>5005</c:v>
                </c:pt>
                <c:pt idx="24">
                  <c:v>2326</c:v>
                </c:pt>
                <c:pt idx="25">
                  <c:v>4411</c:v>
                </c:pt>
                <c:pt idx="26">
                  <c:v>3544</c:v>
                </c:pt>
                <c:pt idx="27">
                  <c:v>3882</c:v>
                </c:pt>
                <c:pt idx="28">
                  <c:v>7772</c:v>
                </c:pt>
                <c:pt idx="29">
                  <c:v>16349</c:v>
                </c:pt>
                <c:pt idx="30">
                  <c:v>13946</c:v>
                </c:pt>
                <c:pt idx="31">
                  <c:v>14820</c:v>
                </c:pt>
                <c:pt idx="32">
                  <c:v>4417</c:v>
                </c:pt>
                <c:pt idx="33">
                  <c:v>3448</c:v>
                </c:pt>
                <c:pt idx="34">
                  <c:v>6640</c:v>
                </c:pt>
                <c:pt idx="35">
                  <c:v>7047</c:v>
                </c:pt>
                <c:pt idx="36">
                  <c:v>9720</c:v>
                </c:pt>
                <c:pt idx="37">
                  <c:v>4433</c:v>
                </c:pt>
                <c:pt idx="38">
                  <c:v>5450</c:v>
                </c:pt>
                <c:pt idx="39">
                  <c:v>7854</c:v>
                </c:pt>
                <c:pt idx="40">
                  <c:v>6303</c:v>
                </c:pt>
                <c:pt idx="41">
                  <c:v>4106</c:v>
                </c:pt>
                <c:pt idx="42">
                  <c:v>7577</c:v>
                </c:pt>
                <c:pt idx="43">
                  <c:v>6304</c:v>
                </c:pt>
                <c:pt idx="44">
                  <c:v>3052</c:v>
                </c:pt>
                <c:pt idx="45">
                  <c:v>4744</c:v>
                </c:pt>
                <c:pt idx="46">
                  <c:v>5430</c:v>
                </c:pt>
                <c:pt idx="47">
                  <c:v>3736</c:v>
                </c:pt>
                <c:pt idx="48">
                  <c:v>3565</c:v>
                </c:pt>
                <c:pt idx="49">
                  <c:v>5388</c:v>
                </c:pt>
                <c:pt idx="50">
                  <c:v>10032</c:v>
                </c:pt>
                <c:pt idx="51">
                  <c:v>2706</c:v>
                </c:pt>
                <c:pt idx="52">
                  <c:v>5568</c:v>
                </c:pt>
                <c:pt idx="53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C-4979-910A-20358873305F}"/>
            </c:ext>
          </c:extLst>
        </c:ser>
        <c:ser>
          <c:idx val="2"/>
          <c:order val="2"/>
          <c:tx>
            <c:strRef>
              <c:f>'家計主要指標1 (全国) (2)'!$AD$4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(2)'!$AD$5:$AD$58</c:f>
              <c:numCache>
                <c:formatCode>#,##0_);[Red]\(#,##0\)</c:formatCode>
                <c:ptCount val="54"/>
                <c:pt idx="5">
                  <c:v>459</c:v>
                </c:pt>
                <c:pt idx="6">
                  <c:v>448</c:v>
                </c:pt>
                <c:pt idx="7">
                  <c:v>472</c:v>
                </c:pt>
                <c:pt idx="8">
                  <c:v>658</c:v>
                </c:pt>
                <c:pt idx="9">
                  <c:v>767</c:v>
                </c:pt>
                <c:pt idx="10">
                  <c:v>685</c:v>
                </c:pt>
                <c:pt idx="11">
                  <c:v>811</c:v>
                </c:pt>
                <c:pt idx="12">
                  <c:v>969</c:v>
                </c:pt>
                <c:pt idx="13">
                  <c:v>806</c:v>
                </c:pt>
                <c:pt idx="14">
                  <c:v>871</c:v>
                </c:pt>
                <c:pt idx="15">
                  <c:v>860</c:v>
                </c:pt>
                <c:pt idx="16">
                  <c:v>970</c:v>
                </c:pt>
                <c:pt idx="17">
                  <c:v>1242</c:v>
                </c:pt>
                <c:pt idx="18">
                  <c:v>1305</c:v>
                </c:pt>
                <c:pt idx="19">
                  <c:v>1421</c:v>
                </c:pt>
                <c:pt idx="20">
                  <c:v>1170</c:v>
                </c:pt>
                <c:pt idx="21">
                  <c:v>1232</c:v>
                </c:pt>
                <c:pt idx="22">
                  <c:v>2010</c:v>
                </c:pt>
                <c:pt idx="23">
                  <c:v>1332</c:v>
                </c:pt>
                <c:pt idx="24">
                  <c:v>1207</c:v>
                </c:pt>
                <c:pt idx="25">
                  <c:v>1537</c:v>
                </c:pt>
                <c:pt idx="26">
                  <c:v>1370</c:v>
                </c:pt>
                <c:pt idx="27">
                  <c:v>1668</c:v>
                </c:pt>
                <c:pt idx="28">
                  <c:v>1574</c:v>
                </c:pt>
                <c:pt idx="29">
                  <c:v>1291</c:v>
                </c:pt>
                <c:pt idx="30">
                  <c:v>1397</c:v>
                </c:pt>
                <c:pt idx="31">
                  <c:v>1292</c:v>
                </c:pt>
                <c:pt idx="32">
                  <c:v>1684</c:v>
                </c:pt>
                <c:pt idx="33">
                  <c:v>996</c:v>
                </c:pt>
                <c:pt idx="34">
                  <c:v>1365</c:v>
                </c:pt>
                <c:pt idx="35">
                  <c:v>1456</c:v>
                </c:pt>
                <c:pt idx="36">
                  <c:v>1080</c:v>
                </c:pt>
                <c:pt idx="37">
                  <c:v>1117</c:v>
                </c:pt>
                <c:pt idx="38">
                  <c:v>676</c:v>
                </c:pt>
                <c:pt idx="39">
                  <c:v>1075</c:v>
                </c:pt>
                <c:pt idx="40">
                  <c:v>858</c:v>
                </c:pt>
                <c:pt idx="41">
                  <c:v>1363</c:v>
                </c:pt>
                <c:pt idx="42">
                  <c:v>985</c:v>
                </c:pt>
                <c:pt idx="43">
                  <c:v>708</c:v>
                </c:pt>
                <c:pt idx="44">
                  <c:v>1232</c:v>
                </c:pt>
                <c:pt idx="45">
                  <c:v>1506</c:v>
                </c:pt>
                <c:pt idx="46">
                  <c:v>1187</c:v>
                </c:pt>
                <c:pt idx="47">
                  <c:v>931</c:v>
                </c:pt>
                <c:pt idx="48">
                  <c:v>582</c:v>
                </c:pt>
                <c:pt idx="49">
                  <c:v>774</c:v>
                </c:pt>
                <c:pt idx="50">
                  <c:v>750</c:v>
                </c:pt>
                <c:pt idx="51">
                  <c:v>684</c:v>
                </c:pt>
                <c:pt idx="52">
                  <c:v>439</c:v>
                </c:pt>
                <c:pt idx="53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C-4979-910A-20358873305F}"/>
            </c:ext>
          </c:extLst>
        </c:ser>
        <c:ser>
          <c:idx val="3"/>
          <c:order val="3"/>
          <c:tx>
            <c:strRef>
              <c:f>'家計主要指標1 (全国) (2)'!$AE$4</c:f>
              <c:strCache>
                <c:ptCount val="1"/>
                <c:pt idx="0">
                  <c:v>月賦/分割払購入借入金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(2)'!$AE$5:$AE$58</c:f>
              <c:numCache>
                <c:formatCode>#,##0_);[Red]\(#,##0\)</c:formatCode>
                <c:ptCount val="54"/>
                <c:pt idx="0">
                  <c:v>1176</c:v>
                </c:pt>
                <c:pt idx="1">
                  <c:v>1351</c:v>
                </c:pt>
                <c:pt idx="2">
                  <c:v>1618</c:v>
                </c:pt>
                <c:pt idx="3">
                  <c:v>2287</c:v>
                </c:pt>
                <c:pt idx="4">
                  <c:v>2403</c:v>
                </c:pt>
                <c:pt idx="5">
                  <c:v>2838</c:v>
                </c:pt>
                <c:pt idx="6">
                  <c:v>3337</c:v>
                </c:pt>
                <c:pt idx="7">
                  <c:v>3208</c:v>
                </c:pt>
                <c:pt idx="8">
                  <c:v>3822</c:v>
                </c:pt>
                <c:pt idx="9">
                  <c:v>3733</c:v>
                </c:pt>
                <c:pt idx="10">
                  <c:v>4233</c:v>
                </c:pt>
                <c:pt idx="11">
                  <c:v>4015</c:v>
                </c:pt>
                <c:pt idx="12">
                  <c:v>4767</c:v>
                </c:pt>
                <c:pt idx="13">
                  <c:v>4721</c:v>
                </c:pt>
                <c:pt idx="14">
                  <c:v>4479</c:v>
                </c:pt>
                <c:pt idx="15">
                  <c:v>4870</c:v>
                </c:pt>
                <c:pt idx="16">
                  <c:v>5410</c:v>
                </c:pt>
                <c:pt idx="17">
                  <c:v>5369</c:v>
                </c:pt>
                <c:pt idx="18">
                  <c:v>6297</c:v>
                </c:pt>
                <c:pt idx="19">
                  <c:v>5971</c:v>
                </c:pt>
                <c:pt idx="20">
                  <c:v>5855</c:v>
                </c:pt>
                <c:pt idx="21">
                  <c:v>6306</c:v>
                </c:pt>
                <c:pt idx="22">
                  <c:v>6417</c:v>
                </c:pt>
                <c:pt idx="23">
                  <c:v>5662</c:v>
                </c:pt>
                <c:pt idx="24">
                  <c:v>5758</c:v>
                </c:pt>
                <c:pt idx="25">
                  <c:v>6482</c:v>
                </c:pt>
                <c:pt idx="26">
                  <c:v>6402</c:v>
                </c:pt>
                <c:pt idx="27">
                  <c:v>5223</c:v>
                </c:pt>
                <c:pt idx="28">
                  <c:v>6196</c:v>
                </c:pt>
                <c:pt idx="29">
                  <c:v>6256</c:v>
                </c:pt>
                <c:pt idx="30">
                  <c:v>5843</c:v>
                </c:pt>
                <c:pt idx="31">
                  <c:v>6962</c:v>
                </c:pt>
                <c:pt idx="32">
                  <c:v>6335</c:v>
                </c:pt>
                <c:pt idx="33">
                  <c:v>7850</c:v>
                </c:pt>
                <c:pt idx="34">
                  <c:v>6042</c:v>
                </c:pt>
                <c:pt idx="35">
                  <c:v>5998</c:v>
                </c:pt>
                <c:pt idx="36">
                  <c:v>6451</c:v>
                </c:pt>
                <c:pt idx="37">
                  <c:v>4532</c:v>
                </c:pt>
                <c:pt idx="38">
                  <c:v>6108</c:v>
                </c:pt>
                <c:pt idx="39">
                  <c:v>6073</c:v>
                </c:pt>
                <c:pt idx="40">
                  <c:v>4683</c:v>
                </c:pt>
                <c:pt idx="41">
                  <c:v>4585</c:v>
                </c:pt>
                <c:pt idx="42">
                  <c:v>5149</c:v>
                </c:pt>
                <c:pt idx="43">
                  <c:v>5140</c:v>
                </c:pt>
                <c:pt idx="44">
                  <c:v>5148</c:v>
                </c:pt>
                <c:pt idx="45">
                  <c:v>6588</c:v>
                </c:pt>
                <c:pt idx="46">
                  <c:v>4159</c:v>
                </c:pt>
                <c:pt idx="47">
                  <c:v>5895</c:v>
                </c:pt>
                <c:pt idx="48">
                  <c:v>6732</c:v>
                </c:pt>
                <c:pt idx="49">
                  <c:v>7795</c:v>
                </c:pt>
                <c:pt idx="50">
                  <c:v>5180</c:v>
                </c:pt>
                <c:pt idx="51">
                  <c:v>5759</c:v>
                </c:pt>
                <c:pt idx="52">
                  <c:v>4889</c:v>
                </c:pt>
                <c:pt idx="53">
                  <c:v>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EC-4979-910A-20358873305F}"/>
            </c:ext>
          </c:extLst>
        </c:ser>
        <c:ser>
          <c:idx val="4"/>
          <c:order val="4"/>
          <c:tx>
            <c:strRef>
              <c:f>'家計主要指標1 (全国) (2)'!$AF$4</c:f>
              <c:strCache>
                <c:ptCount val="1"/>
                <c:pt idx="0">
                  <c:v>掛買/一括払購入借入金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(2)'!$AF$5:$AF$58</c:f>
              <c:numCache>
                <c:formatCode>#,##0_);[Red]\(#,##0\)</c:formatCode>
                <c:ptCount val="54"/>
                <c:pt idx="0">
                  <c:v>1651</c:v>
                </c:pt>
                <c:pt idx="1">
                  <c:v>1632</c:v>
                </c:pt>
                <c:pt idx="2">
                  <c:v>1702</c:v>
                </c:pt>
                <c:pt idx="3">
                  <c:v>1767</c:v>
                </c:pt>
                <c:pt idx="4">
                  <c:v>1620</c:v>
                </c:pt>
                <c:pt idx="5">
                  <c:v>1939</c:v>
                </c:pt>
                <c:pt idx="6">
                  <c:v>1723</c:v>
                </c:pt>
                <c:pt idx="7">
                  <c:v>1625</c:v>
                </c:pt>
                <c:pt idx="8">
                  <c:v>1750</c:v>
                </c:pt>
                <c:pt idx="9">
                  <c:v>1821</c:v>
                </c:pt>
                <c:pt idx="10">
                  <c:v>1997</c:v>
                </c:pt>
                <c:pt idx="11">
                  <c:v>1939</c:v>
                </c:pt>
                <c:pt idx="12">
                  <c:v>2168</c:v>
                </c:pt>
                <c:pt idx="13">
                  <c:v>2241</c:v>
                </c:pt>
                <c:pt idx="14">
                  <c:v>2192</c:v>
                </c:pt>
                <c:pt idx="15">
                  <c:v>2589</c:v>
                </c:pt>
                <c:pt idx="16">
                  <c:v>2719</c:v>
                </c:pt>
                <c:pt idx="17">
                  <c:v>3060</c:v>
                </c:pt>
                <c:pt idx="18">
                  <c:v>3322</c:v>
                </c:pt>
                <c:pt idx="19">
                  <c:v>4044</c:v>
                </c:pt>
                <c:pt idx="20">
                  <c:v>4478</c:v>
                </c:pt>
                <c:pt idx="21">
                  <c:v>4549</c:v>
                </c:pt>
                <c:pt idx="22">
                  <c:v>6197</c:v>
                </c:pt>
                <c:pt idx="23">
                  <c:v>7273</c:v>
                </c:pt>
                <c:pt idx="24">
                  <c:v>8707</c:v>
                </c:pt>
                <c:pt idx="25">
                  <c:v>9993</c:v>
                </c:pt>
                <c:pt idx="26">
                  <c:v>11122</c:v>
                </c:pt>
                <c:pt idx="27">
                  <c:v>11527</c:v>
                </c:pt>
                <c:pt idx="28">
                  <c:v>12188</c:v>
                </c:pt>
                <c:pt idx="29">
                  <c:v>11381</c:v>
                </c:pt>
                <c:pt idx="30">
                  <c:v>11448</c:v>
                </c:pt>
                <c:pt idx="31">
                  <c:v>12921</c:v>
                </c:pt>
                <c:pt idx="32">
                  <c:v>14988</c:v>
                </c:pt>
                <c:pt idx="33">
                  <c:v>16001</c:v>
                </c:pt>
                <c:pt idx="34">
                  <c:v>16851</c:v>
                </c:pt>
                <c:pt idx="35">
                  <c:v>17084</c:v>
                </c:pt>
                <c:pt idx="36">
                  <c:v>17700</c:v>
                </c:pt>
                <c:pt idx="37">
                  <c:v>18121</c:v>
                </c:pt>
                <c:pt idx="38">
                  <c:v>19162</c:v>
                </c:pt>
                <c:pt idx="39">
                  <c:v>20521</c:v>
                </c:pt>
                <c:pt idx="40">
                  <c:v>21911</c:v>
                </c:pt>
                <c:pt idx="41">
                  <c:v>22957</c:v>
                </c:pt>
                <c:pt idx="42">
                  <c:v>25074</c:v>
                </c:pt>
                <c:pt idx="43">
                  <c:v>28439</c:v>
                </c:pt>
                <c:pt idx="44">
                  <c:v>29556</c:v>
                </c:pt>
                <c:pt idx="45">
                  <c:v>33286</c:v>
                </c:pt>
                <c:pt idx="46">
                  <c:v>31947</c:v>
                </c:pt>
                <c:pt idx="47">
                  <c:v>33899</c:v>
                </c:pt>
                <c:pt idx="48">
                  <c:v>38026</c:v>
                </c:pt>
                <c:pt idx="49">
                  <c:v>41402</c:v>
                </c:pt>
                <c:pt idx="50">
                  <c:v>42991</c:v>
                </c:pt>
                <c:pt idx="51">
                  <c:v>43622</c:v>
                </c:pt>
                <c:pt idx="52">
                  <c:v>48076</c:v>
                </c:pt>
                <c:pt idx="53">
                  <c:v>58131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C-4979-910A-203588733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43062536"/>
        <c:axId val="743064832"/>
      </c:barChart>
      <c:lineChart>
        <c:grouping val="standard"/>
        <c:varyColors val="0"/>
        <c:ser>
          <c:idx val="0"/>
          <c:order val="0"/>
          <c:tx>
            <c:strRef>
              <c:f>'家計主要指標1 (全国) (2)'!$AB$4</c:f>
              <c:strCache>
                <c:ptCount val="1"/>
                <c:pt idx="0">
                  <c:v>可処分所得額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(2)'!$AB$5:$AB$58</c:f>
              <c:numCache>
                <c:formatCode>#,##0_);[Red]\(#,##0\)</c:formatCode>
                <c:ptCount val="54"/>
                <c:pt idx="0">
                  <c:v>59557</c:v>
                </c:pt>
                <c:pt idx="1">
                  <c:v>65073</c:v>
                </c:pt>
                <c:pt idx="2">
                  <c:v>72039</c:v>
                </c:pt>
                <c:pt idx="3">
                  <c:v>80416</c:v>
                </c:pt>
                <c:pt idx="4">
                  <c:v>89865</c:v>
                </c:pt>
                <c:pt idx="5">
                  <c:v>103634</c:v>
                </c:pt>
                <c:pt idx="6">
                  <c:v>114309</c:v>
                </c:pt>
                <c:pt idx="7">
                  <c:v>126697</c:v>
                </c:pt>
                <c:pt idx="8">
                  <c:v>150935</c:v>
                </c:pt>
                <c:pt idx="9">
                  <c:v>187825</c:v>
                </c:pt>
                <c:pt idx="10">
                  <c:v>215509</c:v>
                </c:pt>
                <c:pt idx="11">
                  <c:v>233462</c:v>
                </c:pt>
                <c:pt idx="12">
                  <c:v>256340</c:v>
                </c:pt>
                <c:pt idx="13">
                  <c:v>270307</c:v>
                </c:pt>
                <c:pt idx="14">
                  <c:v>286828</c:v>
                </c:pt>
                <c:pt idx="15">
                  <c:v>305549</c:v>
                </c:pt>
                <c:pt idx="16">
                  <c:v>317279</c:v>
                </c:pt>
                <c:pt idx="17">
                  <c:v>335526</c:v>
                </c:pt>
                <c:pt idx="18">
                  <c:v>344113</c:v>
                </c:pt>
                <c:pt idx="19">
                  <c:v>359353</c:v>
                </c:pt>
                <c:pt idx="20">
                  <c:v>373693</c:v>
                </c:pt>
                <c:pt idx="21">
                  <c:v>379520</c:v>
                </c:pt>
                <c:pt idx="22">
                  <c:v>387314</c:v>
                </c:pt>
                <c:pt idx="23">
                  <c:v>405938</c:v>
                </c:pt>
                <c:pt idx="24">
                  <c:v>421435</c:v>
                </c:pt>
                <c:pt idx="25">
                  <c:v>440539</c:v>
                </c:pt>
                <c:pt idx="26">
                  <c:v>463862</c:v>
                </c:pt>
                <c:pt idx="27">
                  <c:v>473738</c:v>
                </c:pt>
                <c:pt idx="28">
                  <c:v>478155</c:v>
                </c:pt>
                <c:pt idx="29">
                  <c:v>481178</c:v>
                </c:pt>
                <c:pt idx="30">
                  <c:v>482174</c:v>
                </c:pt>
                <c:pt idx="31">
                  <c:v>488537</c:v>
                </c:pt>
                <c:pt idx="32">
                  <c:v>497036</c:v>
                </c:pt>
                <c:pt idx="33">
                  <c:v>495887</c:v>
                </c:pt>
                <c:pt idx="34">
                  <c:v>483910</c:v>
                </c:pt>
                <c:pt idx="35">
                  <c:v>472823</c:v>
                </c:pt>
                <c:pt idx="36">
                  <c:v>466003</c:v>
                </c:pt>
                <c:pt idx="37">
                  <c:v>453716</c:v>
                </c:pt>
                <c:pt idx="38">
                  <c:v>440667</c:v>
                </c:pt>
                <c:pt idx="39">
                  <c:v>446288</c:v>
                </c:pt>
                <c:pt idx="40">
                  <c:v>441156</c:v>
                </c:pt>
                <c:pt idx="41">
                  <c:v>441448</c:v>
                </c:pt>
                <c:pt idx="42">
                  <c:v>442504</c:v>
                </c:pt>
                <c:pt idx="43">
                  <c:v>442749</c:v>
                </c:pt>
                <c:pt idx="44">
                  <c:v>427912</c:v>
                </c:pt>
                <c:pt idx="45">
                  <c:v>429967</c:v>
                </c:pt>
                <c:pt idx="46">
                  <c:v>420538</c:v>
                </c:pt>
                <c:pt idx="47">
                  <c:v>425005</c:v>
                </c:pt>
                <c:pt idx="48">
                  <c:v>426132</c:v>
                </c:pt>
                <c:pt idx="49">
                  <c:v>423541</c:v>
                </c:pt>
                <c:pt idx="50">
                  <c:v>427270</c:v>
                </c:pt>
                <c:pt idx="51">
                  <c:v>428697</c:v>
                </c:pt>
                <c:pt idx="52">
                  <c:v>434415</c:v>
                </c:pt>
                <c:pt idx="53">
                  <c:v>455125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C-4979-910A-203588733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063848"/>
        <c:axId val="743059912"/>
      </c:lineChart>
      <c:catAx>
        <c:axId val="74306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64832"/>
        <c:crosses val="autoZero"/>
        <c:auto val="1"/>
        <c:lblAlgn val="ctr"/>
        <c:lblOffset val="100"/>
        <c:noMultiLvlLbl val="0"/>
      </c:catAx>
      <c:valAx>
        <c:axId val="74306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62536"/>
        <c:crosses val="autoZero"/>
        <c:crossBetween val="between"/>
      </c:valAx>
      <c:valAx>
        <c:axId val="743059912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3063848"/>
        <c:crosses val="max"/>
        <c:crossBetween val="between"/>
      </c:valAx>
      <c:catAx>
        <c:axId val="743063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3059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一人平均月間現金給与総額（調査産業計・含サービス業）</a:t>
            </a: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</a:t>
            </a:r>
            <a:r>
              <a:rPr lang="en-US" altLang="ja-JP" sz="1200"/>
              <a:t>1965-2017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(2)'!$B$4</c:f>
              <c:strCache>
                <c:ptCount val="1"/>
                <c:pt idx="0">
                  <c:v>全国平均(含サービス業)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'賃金指標 (2)'!$B$5:$B$57</c:f>
              <c:numCache>
                <c:formatCode>#,##0_);[Red]\(#,##0\)</c:formatCode>
                <c:ptCount val="53"/>
                <c:pt idx="5">
                  <c:v>75670</c:v>
                </c:pt>
                <c:pt idx="6">
                  <c:v>86834</c:v>
                </c:pt>
                <c:pt idx="7">
                  <c:v>100586</c:v>
                </c:pt>
                <c:pt idx="8">
                  <c:v>122545</c:v>
                </c:pt>
                <c:pt idx="9">
                  <c:v>154967</c:v>
                </c:pt>
                <c:pt idx="10">
                  <c:v>177213</c:v>
                </c:pt>
                <c:pt idx="11">
                  <c:v>200242</c:v>
                </c:pt>
                <c:pt idx="12">
                  <c:v>219620</c:v>
                </c:pt>
                <c:pt idx="13">
                  <c:v>235378</c:v>
                </c:pt>
                <c:pt idx="14">
                  <c:v>247909</c:v>
                </c:pt>
                <c:pt idx="15">
                  <c:v>263386</c:v>
                </c:pt>
                <c:pt idx="16">
                  <c:v>279096</c:v>
                </c:pt>
                <c:pt idx="17">
                  <c:v>288738</c:v>
                </c:pt>
                <c:pt idx="18">
                  <c:v>297269</c:v>
                </c:pt>
                <c:pt idx="19">
                  <c:v>310463</c:v>
                </c:pt>
                <c:pt idx="20">
                  <c:v>317091</c:v>
                </c:pt>
                <c:pt idx="21">
                  <c:v>327041</c:v>
                </c:pt>
                <c:pt idx="22">
                  <c:v>335944</c:v>
                </c:pt>
                <c:pt idx="23">
                  <c:v>341160</c:v>
                </c:pt>
                <c:pt idx="24">
                  <c:v>357079</c:v>
                </c:pt>
                <c:pt idx="25">
                  <c:v>370169</c:v>
                </c:pt>
                <c:pt idx="26">
                  <c:v>384787</c:v>
                </c:pt>
                <c:pt idx="27">
                  <c:v>392608</c:v>
                </c:pt>
                <c:pt idx="28">
                  <c:v>393224</c:v>
                </c:pt>
                <c:pt idx="29">
                  <c:v>401128</c:v>
                </c:pt>
                <c:pt idx="30">
                  <c:v>408864</c:v>
                </c:pt>
                <c:pt idx="31">
                  <c:v>413096</c:v>
                </c:pt>
                <c:pt idx="32">
                  <c:v>421384</c:v>
                </c:pt>
                <c:pt idx="33">
                  <c:v>415675</c:v>
                </c:pt>
                <c:pt idx="34">
                  <c:v>396291</c:v>
                </c:pt>
                <c:pt idx="35">
                  <c:v>398069</c:v>
                </c:pt>
                <c:pt idx="36">
                  <c:v>397366</c:v>
                </c:pt>
                <c:pt idx="37">
                  <c:v>387638</c:v>
                </c:pt>
                <c:pt idx="38">
                  <c:v>389664</c:v>
                </c:pt>
                <c:pt idx="39">
                  <c:v>376964</c:v>
                </c:pt>
                <c:pt idx="40">
                  <c:v>380438</c:v>
                </c:pt>
                <c:pt idx="41">
                  <c:v>384401</c:v>
                </c:pt>
                <c:pt idx="42">
                  <c:v>377731</c:v>
                </c:pt>
                <c:pt idx="43">
                  <c:v>379497</c:v>
                </c:pt>
                <c:pt idx="44">
                  <c:v>355223</c:v>
                </c:pt>
                <c:pt idx="45">
                  <c:v>360276</c:v>
                </c:pt>
                <c:pt idx="46">
                  <c:v>362296</c:v>
                </c:pt>
                <c:pt idx="47">
                  <c:v>356649</c:v>
                </c:pt>
                <c:pt idx="48">
                  <c:v>357972</c:v>
                </c:pt>
                <c:pt idx="49">
                  <c:v>363338</c:v>
                </c:pt>
                <c:pt idx="50">
                  <c:v>357949</c:v>
                </c:pt>
                <c:pt idx="51">
                  <c:v>361593</c:v>
                </c:pt>
                <c:pt idx="52">
                  <c:v>363295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D-4ED4-93C0-B2EADE44A13C}"/>
            </c:ext>
          </c:extLst>
        </c:ser>
        <c:ser>
          <c:idx val="1"/>
          <c:order val="1"/>
          <c:tx>
            <c:strRef>
              <c:f>'賃金指標 (2)'!$C$4</c:f>
              <c:strCache>
                <c:ptCount val="1"/>
                <c:pt idx="0">
                  <c:v>岩手(含サービス業)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'賃金指標 (2)'!$C$5:$C$57</c:f>
              <c:numCache>
                <c:formatCode>#,##0_);[Red]\(#,##0\)</c:formatCode>
                <c:ptCount val="53"/>
                <c:pt idx="0">
                  <c:v>35699</c:v>
                </c:pt>
                <c:pt idx="1">
                  <c:v>38976</c:v>
                </c:pt>
                <c:pt idx="2">
                  <c:v>46674</c:v>
                </c:pt>
                <c:pt idx="3">
                  <c:v>51161</c:v>
                </c:pt>
                <c:pt idx="4">
                  <c:v>55637</c:v>
                </c:pt>
                <c:pt idx="5">
                  <c:v>62421</c:v>
                </c:pt>
                <c:pt idx="6">
                  <c:v>72341</c:v>
                </c:pt>
                <c:pt idx="7">
                  <c:v>82665</c:v>
                </c:pt>
                <c:pt idx="8">
                  <c:v>98135</c:v>
                </c:pt>
                <c:pt idx="9">
                  <c:v>123194</c:v>
                </c:pt>
                <c:pt idx="10">
                  <c:v>147422</c:v>
                </c:pt>
                <c:pt idx="11">
                  <c:v>161806</c:v>
                </c:pt>
                <c:pt idx="12">
                  <c:v>176652</c:v>
                </c:pt>
                <c:pt idx="13">
                  <c:v>189544</c:v>
                </c:pt>
                <c:pt idx="14">
                  <c:v>199790</c:v>
                </c:pt>
                <c:pt idx="15">
                  <c:v>214280</c:v>
                </c:pt>
                <c:pt idx="16">
                  <c:v>227792</c:v>
                </c:pt>
                <c:pt idx="17">
                  <c:v>230211</c:v>
                </c:pt>
                <c:pt idx="18">
                  <c:v>239070</c:v>
                </c:pt>
                <c:pt idx="19">
                  <c:v>249569</c:v>
                </c:pt>
                <c:pt idx="20">
                  <c:v>250640</c:v>
                </c:pt>
                <c:pt idx="21">
                  <c:v>258505</c:v>
                </c:pt>
                <c:pt idx="22">
                  <c:v>264198</c:v>
                </c:pt>
                <c:pt idx="23">
                  <c:v>254538</c:v>
                </c:pt>
                <c:pt idx="24">
                  <c:v>267660</c:v>
                </c:pt>
                <c:pt idx="25">
                  <c:v>284999</c:v>
                </c:pt>
                <c:pt idx="26">
                  <c:v>305610</c:v>
                </c:pt>
                <c:pt idx="27">
                  <c:v>314997</c:v>
                </c:pt>
                <c:pt idx="28">
                  <c:v>302807</c:v>
                </c:pt>
                <c:pt idx="29">
                  <c:v>309559</c:v>
                </c:pt>
                <c:pt idx="30">
                  <c:v>324054</c:v>
                </c:pt>
                <c:pt idx="31">
                  <c:v>313531</c:v>
                </c:pt>
                <c:pt idx="32">
                  <c:v>323271</c:v>
                </c:pt>
                <c:pt idx="33">
                  <c:v>322949</c:v>
                </c:pt>
                <c:pt idx="34">
                  <c:v>332251</c:v>
                </c:pt>
                <c:pt idx="35">
                  <c:v>337635</c:v>
                </c:pt>
                <c:pt idx="36">
                  <c:v>331946</c:v>
                </c:pt>
                <c:pt idx="37">
                  <c:v>327104</c:v>
                </c:pt>
                <c:pt idx="38">
                  <c:v>326213</c:v>
                </c:pt>
                <c:pt idx="39">
                  <c:v>310786</c:v>
                </c:pt>
                <c:pt idx="40">
                  <c:v>294680</c:v>
                </c:pt>
                <c:pt idx="41">
                  <c:v>295417</c:v>
                </c:pt>
                <c:pt idx="42">
                  <c:v>289097</c:v>
                </c:pt>
                <c:pt idx="43">
                  <c:v>288284</c:v>
                </c:pt>
                <c:pt idx="44">
                  <c:v>287456</c:v>
                </c:pt>
                <c:pt idx="45">
                  <c:v>290580</c:v>
                </c:pt>
                <c:pt idx="46">
                  <c:v>300747</c:v>
                </c:pt>
                <c:pt idx="47">
                  <c:v>289177</c:v>
                </c:pt>
                <c:pt idx="48">
                  <c:v>294072</c:v>
                </c:pt>
                <c:pt idx="49">
                  <c:v>298722</c:v>
                </c:pt>
                <c:pt idx="50">
                  <c:v>289616</c:v>
                </c:pt>
                <c:pt idx="51">
                  <c:v>293641</c:v>
                </c:pt>
                <c:pt idx="52">
                  <c:v>293646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D-4ED4-93C0-B2EADE44A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501360"/>
        <c:axId val="755494800"/>
      </c:lineChart>
      <c:catAx>
        <c:axId val="75550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5494800"/>
        <c:crosses val="autoZero"/>
        <c:auto val="1"/>
        <c:lblAlgn val="ctr"/>
        <c:lblOffset val="100"/>
        <c:noMultiLvlLbl val="0"/>
      </c:catAx>
      <c:valAx>
        <c:axId val="75549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550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一人平均月間現金給与総額（調査産業計・含サービス業）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</a:t>
            </a:r>
            <a:r>
              <a:rPr lang="en-US" altLang="ja-JP" sz="1200"/>
              <a:t>5</a:t>
            </a:r>
            <a:r>
              <a:rPr lang="ja-JP" altLang="en-US" sz="1200"/>
              <a:t>人以上規模　</a:t>
            </a:r>
            <a:r>
              <a:rPr lang="en-US" altLang="ja-JP" sz="1200"/>
              <a:t>1970-2018</a:t>
            </a:r>
            <a:r>
              <a:rPr lang="ja-JP" altLang="en-US" sz="1200"/>
              <a:t>年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(2)'!$F$4</c:f>
              <c:strCache>
                <c:ptCount val="1"/>
                <c:pt idx="0">
                  <c:v>全国平均（含サービス業）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(2)'!$A$10:$A$57</c:f>
              <c:strCache>
                <c:ptCount val="48"/>
                <c:pt idx="0">
                  <c:v>1970年</c:v>
                </c:pt>
                <c:pt idx="1">
                  <c:v>1971年</c:v>
                </c:pt>
                <c:pt idx="2">
                  <c:v>1972年</c:v>
                </c:pt>
                <c:pt idx="3">
                  <c:v>1973年</c:v>
                </c:pt>
                <c:pt idx="4">
                  <c:v>1974年</c:v>
                </c:pt>
                <c:pt idx="5">
                  <c:v>1975年</c:v>
                </c:pt>
                <c:pt idx="6">
                  <c:v>1976年</c:v>
                </c:pt>
                <c:pt idx="7">
                  <c:v>1977年</c:v>
                </c:pt>
                <c:pt idx="8">
                  <c:v>1978年</c:v>
                </c:pt>
                <c:pt idx="9">
                  <c:v>1979年</c:v>
                </c:pt>
                <c:pt idx="10">
                  <c:v>1980年</c:v>
                </c:pt>
                <c:pt idx="11">
                  <c:v>1981年</c:v>
                </c:pt>
                <c:pt idx="12">
                  <c:v>1982年</c:v>
                </c:pt>
                <c:pt idx="13">
                  <c:v>1983年</c:v>
                </c:pt>
                <c:pt idx="14">
                  <c:v>1984年</c:v>
                </c:pt>
                <c:pt idx="15">
                  <c:v>1985年</c:v>
                </c:pt>
                <c:pt idx="16">
                  <c:v>1986年</c:v>
                </c:pt>
                <c:pt idx="17">
                  <c:v>1987年</c:v>
                </c:pt>
                <c:pt idx="18">
                  <c:v>1988年</c:v>
                </c:pt>
                <c:pt idx="19">
                  <c:v>1989年</c:v>
                </c:pt>
                <c:pt idx="20">
                  <c:v>1990年</c:v>
                </c:pt>
                <c:pt idx="21">
                  <c:v>1991年</c:v>
                </c:pt>
                <c:pt idx="22">
                  <c:v>1992年</c:v>
                </c:pt>
                <c:pt idx="23">
                  <c:v>1993年</c:v>
                </c:pt>
                <c:pt idx="24">
                  <c:v>1994年</c:v>
                </c:pt>
                <c:pt idx="25">
                  <c:v>1995年</c:v>
                </c:pt>
                <c:pt idx="26">
                  <c:v>1996年</c:v>
                </c:pt>
                <c:pt idx="27">
                  <c:v>1997年</c:v>
                </c:pt>
                <c:pt idx="28">
                  <c:v>1998年</c:v>
                </c:pt>
                <c:pt idx="29">
                  <c:v>1999年</c:v>
                </c:pt>
                <c:pt idx="30">
                  <c:v>2000年</c:v>
                </c:pt>
                <c:pt idx="31">
                  <c:v>2001年</c:v>
                </c:pt>
                <c:pt idx="32">
                  <c:v>2002年</c:v>
                </c:pt>
                <c:pt idx="33">
                  <c:v>2003年</c:v>
                </c:pt>
                <c:pt idx="34">
                  <c:v>2004年</c:v>
                </c:pt>
                <c:pt idx="35">
                  <c:v>2005年</c:v>
                </c:pt>
                <c:pt idx="36">
                  <c:v>2006年</c:v>
                </c:pt>
                <c:pt idx="37">
                  <c:v>2007年</c:v>
                </c:pt>
                <c:pt idx="38">
                  <c:v>2008年</c:v>
                </c:pt>
                <c:pt idx="39">
                  <c:v>2009年</c:v>
                </c:pt>
                <c:pt idx="40">
                  <c:v>2010年</c:v>
                </c:pt>
                <c:pt idx="41">
                  <c:v>2011年</c:v>
                </c:pt>
                <c:pt idx="42">
                  <c:v>2012年</c:v>
                </c:pt>
                <c:pt idx="43">
                  <c:v>2013年</c:v>
                </c:pt>
                <c:pt idx="44">
                  <c:v>2014年</c:v>
                </c:pt>
                <c:pt idx="45">
                  <c:v>2015年</c:v>
                </c:pt>
                <c:pt idx="46">
                  <c:v>2016年</c:v>
                </c:pt>
                <c:pt idx="47">
                  <c:v>2017年</c:v>
                </c:pt>
              </c:strCache>
            </c:strRef>
          </c:cat>
          <c:val>
            <c:numRef>
              <c:f>'賃金指標 (2)'!$F$10:$F$57</c:f>
              <c:numCache>
                <c:formatCode>#,##0_);[Red]\(#,##0\)</c:formatCode>
                <c:ptCount val="48"/>
                <c:pt idx="0">
                  <c:v>70240</c:v>
                </c:pt>
                <c:pt idx="1">
                  <c:v>80508</c:v>
                </c:pt>
                <c:pt idx="2">
                  <c:v>93100</c:v>
                </c:pt>
                <c:pt idx="3">
                  <c:v>113375</c:v>
                </c:pt>
                <c:pt idx="4">
                  <c:v>142789</c:v>
                </c:pt>
                <c:pt idx="5">
                  <c:v>163229</c:v>
                </c:pt>
                <c:pt idx="6">
                  <c:v>181846</c:v>
                </c:pt>
                <c:pt idx="7">
                  <c:v>199118</c:v>
                </c:pt>
                <c:pt idx="8">
                  <c:v>212119</c:v>
                </c:pt>
                <c:pt idx="9">
                  <c:v>223757</c:v>
                </c:pt>
                <c:pt idx="10">
                  <c:v>238175</c:v>
                </c:pt>
                <c:pt idx="11">
                  <c:v>250847</c:v>
                </c:pt>
                <c:pt idx="12">
                  <c:v>259967</c:v>
                </c:pt>
                <c:pt idx="13">
                  <c:v>267312</c:v>
                </c:pt>
                <c:pt idx="14">
                  <c:v>279624</c:v>
                </c:pt>
                <c:pt idx="15">
                  <c:v>285371</c:v>
                </c:pt>
                <c:pt idx="16">
                  <c:v>295099</c:v>
                </c:pt>
                <c:pt idx="17">
                  <c:v>301520</c:v>
                </c:pt>
                <c:pt idx="18">
                  <c:v>308974</c:v>
                </c:pt>
                <c:pt idx="19">
                  <c:v>323395</c:v>
                </c:pt>
                <c:pt idx="20">
                  <c:v>329443</c:v>
                </c:pt>
                <c:pt idx="21">
                  <c:v>345358</c:v>
                </c:pt>
                <c:pt idx="22">
                  <c:v>352333</c:v>
                </c:pt>
                <c:pt idx="23">
                  <c:v>352744</c:v>
                </c:pt>
                <c:pt idx="24">
                  <c:v>358455</c:v>
                </c:pt>
                <c:pt idx="25">
                  <c:v>362510</c:v>
                </c:pt>
                <c:pt idx="26">
                  <c:v>365810</c:v>
                </c:pt>
                <c:pt idx="27">
                  <c:v>371670</c:v>
                </c:pt>
                <c:pt idx="28">
                  <c:v>366481</c:v>
                </c:pt>
                <c:pt idx="29">
                  <c:v>353679</c:v>
                </c:pt>
                <c:pt idx="30">
                  <c:v>355474</c:v>
                </c:pt>
                <c:pt idx="31">
                  <c:v>351335</c:v>
                </c:pt>
                <c:pt idx="32">
                  <c:v>343480</c:v>
                </c:pt>
                <c:pt idx="33">
                  <c:v>341898</c:v>
                </c:pt>
                <c:pt idx="34">
                  <c:v>332784</c:v>
                </c:pt>
                <c:pt idx="35">
                  <c:v>334910</c:v>
                </c:pt>
                <c:pt idx="36">
                  <c:v>335774</c:v>
                </c:pt>
                <c:pt idx="37">
                  <c:v>330313</c:v>
                </c:pt>
                <c:pt idx="38">
                  <c:v>331300</c:v>
                </c:pt>
                <c:pt idx="39">
                  <c:v>315294</c:v>
                </c:pt>
                <c:pt idx="40">
                  <c:v>317321</c:v>
                </c:pt>
                <c:pt idx="41">
                  <c:v>316792</c:v>
                </c:pt>
                <c:pt idx="42">
                  <c:v>314126</c:v>
                </c:pt>
                <c:pt idx="43">
                  <c:v>314048</c:v>
                </c:pt>
                <c:pt idx="44">
                  <c:v>316567</c:v>
                </c:pt>
                <c:pt idx="45">
                  <c:v>313801</c:v>
                </c:pt>
                <c:pt idx="46">
                  <c:v>315590</c:v>
                </c:pt>
                <c:pt idx="47">
                  <c:v>316966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2-4C05-AA1F-C87A471B6DDC}"/>
            </c:ext>
          </c:extLst>
        </c:ser>
        <c:ser>
          <c:idx val="1"/>
          <c:order val="1"/>
          <c:tx>
            <c:strRef>
              <c:f>'賃金指標 (2)'!$H$4</c:f>
              <c:strCache>
                <c:ptCount val="1"/>
                <c:pt idx="0">
                  <c:v>岩手(含サービス業)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(2)'!$A$10:$A$57</c:f>
              <c:strCache>
                <c:ptCount val="48"/>
                <c:pt idx="0">
                  <c:v>1970年</c:v>
                </c:pt>
                <c:pt idx="1">
                  <c:v>1971年</c:v>
                </c:pt>
                <c:pt idx="2">
                  <c:v>1972年</c:v>
                </c:pt>
                <c:pt idx="3">
                  <c:v>1973年</c:v>
                </c:pt>
                <c:pt idx="4">
                  <c:v>1974年</c:v>
                </c:pt>
                <c:pt idx="5">
                  <c:v>1975年</c:v>
                </c:pt>
                <c:pt idx="6">
                  <c:v>1976年</c:v>
                </c:pt>
                <c:pt idx="7">
                  <c:v>1977年</c:v>
                </c:pt>
                <c:pt idx="8">
                  <c:v>1978年</c:v>
                </c:pt>
                <c:pt idx="9">
                  <c:v>1979年</c:v>
                </c:pt>
                <c:pt idx="10">
                  <c:v>1980年</c:v>
                </c:pt>
                <c:pt idx="11">
                  <c:v>1981年</c:v>
                </c:pt>
                <c:pt idx="12">
                  <c:v>1982年</c:v>
                </c:pt>
                <c:pt idx="13">
                  <c:v>1983年</c:v>
                </c:pt>
                <c:pt idx="14">
                  <c:v>1984年</c:v>
                </c:pt>
                <c:pt idx="15">
                  <c:v>1985年</c:v>
                </c:pt>
                <c:pt idx="16">
                  <c:v>1986年</c:v>
                </c:pt>
                <c:pt idx="17">
                  <c:v>1987年</c:v>
                </c:pt>
                <c:pt idx="18">
                  <c:v>1988年</c:v>
                </c:pt>
                <c:pt idx="19">
                  <c:v>1989年</c:v>
                </c:pt>
                <c:pt idx="20">
                  <c:v>1990年</c:v>
                </c:pt>
                <c:pt idx="21">
                  <c:v>1991年</c:v>
                </c:pt>
                <c:pt idx="22">
                  <c:v>1992年</c:v>
                </c:pt>
                <c:pt idx="23">
                  <c:v>1993年</c:v>
                </c:pt>
                <c:pt idx="24">
                  <c:v>1994年</c:v>
                </c:pt>
                <c:pt idx="25">
                  <c:v>1995年</c:v>
                </c:pt>
                <c:pt idx="26">
                  <c:v>1996年</c:v>
                </c:pt>
                <c:pt idx="27">
                  <c:v>1997年</c:v>
                </c:pt>
                <c:pt idx="28">
                  <c:v>1998年</c:v>
                </c:pt>
                <c:pt idx="29">
                  <c:v>1999年</c:v>
                </c:pt>
                <c:pt idx="30">
                  <c:v>2000年</c:v>
                </c:pt>
                <c:pt idx="31">
                  <c:v>2001年</c:v>
                </c:pt>
                <c:pt idx="32">
                  <c:v>2002年</c:v>
                </c:pt>
                <c:pt idx="33">
                  <c:v>2003年</c:v>
                </c:pt>
                <c:pt idx="34">
                  <c:v>2004年</c:v>
                </c:pt>
                <c:pt idx="35">
                  <c:v>2005年</c:v>
                </c:pt>
                <c:pt idx="36">
                  <c:v>2006年</c:v>
                </c:pt>
                <c:pt idx="37">
                  <c:v>2007年</c:v>
                </c:pt>
                <c:pt idx="38">
                  <c:v>2008年</c:v>
                </c:pt>
                <c:pt idx="39">
                  <c:v>2009年</c:v>
                </c:pt>
                <c:pt idx="40">
                  <c:v>2010年</c:v>
                </c:pt>
                <c:pt idx="41">
                  <c:v>2011年</c:v>
                </c:pt>
                <c:pt idx="42">
                  <c:v>2012年</c:v>
                </c:pt>
                <c:pt idx="43">
                  <c:v>2013年</c:v>
                </c:pt>
                <c:pt idx="44">
                  <c:v>2014年</c:v>
                </c:pt>
                <c:pt idx="45">
                  <c:v>2015年</c:v>
                </c:pt>
                <c:pt idx="46">
                  <c:v>2016年</c:v>
                </c:pt>
                <c:pt idx="47">
                  <c:v>2017年</c:v>
                </c:pt>
              </c:strCache>
            </c:strRef>
          </c:cat>
          <c:val>
            <c:numRef>
              <c:f>'賃金指標 (2)'!$H$10:$H$57</c:f>
              <c:numCache>
                <c:formatCode>#,##0_);[Red]\(#,##0\)</c:formatCode>
                <c:ptCount val="48"/>
                <c:pt idx="20">
                  <c:v>256517</c:v>
                </c:pt>
                <c:pt idx="21">
                  <c:v>273710</c:v>
                </c:pt>
                <c:pt idx="22">
                  <c:v>281456</c:v>
                </c:pt>
                <c:pt idx="23">
                  <c:v>276373</c:v>
                </c:pt>
                <c:pt idx="24">
                  <c:v>288173</c:v>
                </c:pt>
                <c:pt idx="25">
                  <c:v>295176</c:v>
                </c:pt>
                <c:pt idx="26">
                  <c:v>288849</c:v>
                </c:pt>
                <c:pt idx="27">
                  <c:v>296955</c:v>
                </c:pt>
                <c:pt idx="28">
                  <c:v>301689</c:v>
                </c:pt>
                <c:pt idx="29">
                  <c:v>300158</c:v>
                </c:pt>
                <c:pt idx="30">
                  <c:v>299552</c:v>
                </c:pt>
                <c:pt idx="31">
                  <c:v>297638</c:v>
                </c:pt>
                <c:pt idx="32">
                  <c:v>300820</c:v>
                </c:pt>
                <c:pt idx="33">
                  <c:v>300272</c:v>
                </c:pt>
                <c:pt idx="34">
                  <c:v>295153</c:v>
                </c:pt>
                <c:pt idx="35">
                  <c:v>287440</c:v>
                </c:pt>
                <c:pt idx="36">
                  <c:v>273061</c:v>
                </c:pt>
                <c:pt idx="37">
                  <c:v>264623</c:v>
                </c:pt>
                <c:pt idx="38">
                  <c:v>259651</c:v>
                </c:pt>
                <c:pt idx="39">
                  <c:v>260324</c:v>
                </c:pt>
                <c:pt idx="40">
                  <c:v>269859</c:v>
                </c:pt>
                <c:pt idx="41">
                  <c:v>282312</c:v>
                </c:pt>
                <c:pt idx="42">
                  <c:v>267980</c:v>
                </c:pt>
                <c:pt idx="43">
                  <c:v>272519</c:v>
                </c:pt>
                <c:pt idx="44">
                  <c:v>283378</c:v>
                </c:pt>
                <c:pt idx="45">
                  <c:v>283784</c:v>
                </c:pt>
                <c:pt idx="46">
                  <c:v>280575</c:v>
                </c:pt>
                <c:pt idx="47">
                  <c:v>277009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2-4C05-AA1F-C87A471B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156104"/>
        <c:axId val="455152496"/>
      </c:lineChart>
      <c:catAx>
        <c:axId val="45515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152496"/>
        <c:crosses val="autoZero"/>
        <c:auto val="1"/>
        <c:lblAlgn val="ctr"/>
        <c:lblOffset val="100"/>
        <c:noMultiLvlLbl val="0"/>
      </c:catAx>
      <c:valAx>
        <c:axId val="45515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15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賃金指数・実質賃金指数（調査産業計・含サービス業）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》2005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30</a:t>
            </a:r>
            <a:r>
              <a:rPr lang="ja-JP" altLang="en-US" sz="1200"/>
              <a:t>人以上規模　</a:t>
            </a:r>
            <a:r>
              <a:rPr lang="en-US" altLang="ja-JP" sz="1200"/>
              <a:t>1970-2018</a:t>
            </a:r>
            <a:r>
              <a:rPr lang="ja-JP" altLang="en-US" sz="1200"/>
              <a:t>年</a:t>
            </a:r>
            <a:endParaRPr lang="en-US" altLang="ja-JP" sz="1200"/>
          </a:p>
          <a:p>
            <a:pPr>
              <a:defRPr/>
            </a:pP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8727034120735"/>
          <c:y val="0.21407407407407408"/>
          <c:w val="0.865571741032371"/>
          <c:h val="0.44702099737532808"/>
        </c:manualLayout>
      </c:layout>
      <c:lineChart>
        <c:grouping val="standard"/>
        <c:varyColors val="0"/>
        <c:ser>
          <c:idx val="0"/>
          <c:order val="0"/>
          <c:tx>
            <c:strRef>
              <c:f>'賃金指標 (2)'!$K$4</c:f>
              <c:strCache>
                <c:ptCount val="1"/>
                <c:pt idx="0">
                  <c:v>賃金指数(含サービス業)
2005年=100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(2)'!$J$10:$J$58</c:f>
              <c:strCache>
                <c:ptCount val="49"/>
                <c:pt idx="0">
                  <c:v>1970年</c:v>
                </c:pt>
                <c:pt idx="1">
                  <c:v>1971年</c:v>
                </c:pt>
                <c:pt idx="2">
                  <c:v>1972年</c:v>
                </c:pt>
                <c:pt idx="3">
                  <c:v>1973年</c:v>
                </c:pt>
                <c:pt idx="4">
                  <c:v>1974年</c:v>
                </c:pt>
                <c:pt idx="5">
                  <c:v>1975年</c:v>
                </c:pt>
                <c:pt idx="6">
                  <c:v>1976年</c:v>
                </c:pt>
                <c:pt idx="7">
                  <c:v>1977年</c:v>
                </c:pt>
                <c:pt idx="8">
                  <c:v>1978年</c:v>
                </c:pt>
                <c:pt idx="9">
                  <c:v>1979年</c:v>
                </c:pt>
                <c:pt idx="10">
                  <c:v>1980年</c:v>
                </c:pt>
                <c:pt idx="11">
                  <c:v>1981年</c:v>
                </c:pt>
                <c:pt idx="12">
                  <c:v>1982年</c:v>
                </c:pt>
                <c:pt idx="13">
                  <c:v>1983年</c:v>
                </c:pt>
                <c:pt idx="14">
                  <c:v>1984年</c:v>
                </c:pt>
                <c:pt idx="15">
                  <c:v>1985年</c:v>
                </c:pt>
                <c:pt idx="16">
                  <c:v>1986年</c:v>
                </c:pt>
                <c:pt idx="17">
                  <c:v>1987年</c:v>
                </c:pt>
                <c:pt idx="18">
                  <c:v>1988年</c:v>
                </c:pt>
                <c:pt idx="19">
                  <c:v>1989年</c:v>
                </c:pt>
                <c:pt idx="20">
                  <c:v>1990年</c:v>
                </c:pt>
                <c:pt idx="21">
                  <c:v>1991年</c:v>
                </c:pt>
                <c:pt idx="22">
                  <c:v>1992年</c:v>
                </c:pt>
                <c:pt idx="23">
                  <c:v>1993年</c:v>
                </c:pt>
                <c:pt idx="24">
                  <c:v>1994年</c:v>
                </c:pt>
                <c:pt idx="25">
                  <c:v>1995年</c:v>
                </c:pt>
                <c:pt idx="26">
                  <c:v>1996年</c:v>
                </c:pt>
                <c:pt idx="27">
                  <c:v>1997年</c:v>
                </c:pt>
                <c:pt idx="28">
                  <c:v>1998年</c:v>
                </c:pt>
                <c:pt idx="29">
                  <c:v>1999年</c:v>
                </c:pt>
                <c:pt idx="30">
                  <c:v>2000年</c:v>
                </c:pt>
                <c:pt idx="31">
                  <c:v>2001年</c:v>
                </c:pt>
                <c:pt idx="32">
                  <c:v>2002年</c:v>
                </c:pt>
                <c:pt idx="33">
                  <c:v>2003年</c:v>
                </c:pt>
                <c:pt idx="34">
                  <c:v>2004年</c:v>
                </c:pt>
                <c:pt idx="35">
                  <c:v>2005年</c:v>
                </c:pt>
                <c:pt idx="36">
                  <c:v>2006年</c:v>
                </c:pt>
                <c:pt idx="37">
                  <c:v>2007年</c:v>
                </c:pt>
                <c:pt idx="38">
                  <c:v>2008年</c:v>
                </c:pt>
                <c:pt idx="39">
                  <c:v>2009年</c:v>
                </c:pt>
                <c:pt idx="40">
                  <c:v>2010年</c:v>
                </c:pt>
                <c:pt idx="41">
                  <c:v>2011年</c:v>
                </c:pt>
                <c:pt idx="42">
                  <c:v>2012年</c:v>
                </c:pt>
                <c:pt idx="43">
                  <c:v>2013年</c:v>
                </c:pt>
                <c:pt idx="44">
                  <c:v>2014年</c:v>
                </c:pt>
                <c:pt idx="45">
                  <c:v>2015年</c:v>
                </c:pt>
                <c:pt idx="46">
                  <c:v>2016年</c:v>
                </c:pt>
                <c:pt idx="47">
                  <c:v>2017年</c:v>
                </c:pt>
                <c:pt idx="48">
                  <c:v>2018年</c:v>
                </c:pt>
              </c:strCache>
            </c:strRef>
          </c:cat>
          <c:val>
            <c:numRef>
              <c:f>'賃金指標 (2)'!$K$10:$K$58</c:f>
              <c:numCache>
                <c:formatCode>0.0_);[Red]\(0.0\)</c:formatCode>
                <c:ptCount val="49"/>
                <c:pt idx="0">
                  <c:v>19.2</c:v>
                </c:pt>
                <c:pt idx="1">
                  <c:v>22</c:v>
                </c:pt>
                <c:pt idx="2">
                  <c:v>25.6</c:v>
                </c:pt>
                <c:pt idx="3">
                  <c:v>31</c:v>
                </c:pt>
                <c:pt idx="4">
                  <c:v>39.5</c:v>
                </c:pt>
                <c:pt idx="5">
                  <c:v>45.3</c:v>
                </c:pt>
                <c:pt idx="6">
                  <c:v>51</c:v>
                </c:pt>
                <c:pt idx="7">
                  <c:v>55.3</c:v>
                </c:pt>
                <c:pt idx="8">
                  <c:v>58.9</c:v>
                </c:pt>
                <c:pt idx="9">
                  <c:v>62.3</c:v>
                </c:pt>
                <c:pt idx="10">
                  <c:v>66.3</c:v>
                </c:pt>
                <c:pt idx="11">
                  <c:v>69.900000000000006</c:v>
                </c:pt>
                <c:pt idx="12">
                  <c:v>72.7</c:v>
                </c:pt>
                <c:pt idx="13">
                  <c:v>74.7</c:v>
                </c:pt>
                <c:pt idx="14">
                  <c:v>77.5</c:v>
                </c:pt>
                <c:pt idx="15">
                  <c:v>79.599999999999994</c:v>
                </c:pt>
                <c:pt idx="16">
                  <c:v>81.7</c:v>
                </c:pt>
                <c:pt idx="17">
                  <c:v>83.3</c:v>
                </c:pt>
                <c:pt idx="18">
                  <c:v>86.2</c:v>
                </c:pt>
                <c:pt idx="19">
                  <c:v>89.9</c:v>
                </c:pt>
                <c:pt idx="20">
                  <c:v>94.1</c:v>
                </c:pt>
                <c:pt idx="21">
                  <c:v>97.3</c:v>
                </c:pt>
                <c:pt idx="22">
                  <c:v>99.1</c:v>
                </c:pt>
                <c:pt idx="23">
                  <c:v>99.7</c:v>
                </c:pt>
                <c:pt idx="24">
                  <c:v>101.4</c:v>
                </c:pt>
                <c:pt idx="25">
                  <c:v>103.3</c:v>
                </c:pt>
                <c:pt idx="26">
                  <c:v>104.9</c:v>
                </c:pt>
                <c:pt idx="27">
                  <c:v>107</c:v>
                </c:pt>
                <c:pt idx="28">
                  <c:v>105.6</c:v>
                </c:pt>
                <c:pt idx="29">
                  <c:v>104.1</c:v>
                </c:pt>
                <c:pt idx="30">
                  <c:v>103.9</c:v>
                </c:pt>
                <c:pt idx="31">
                  <c:v>102.9</c:v>
                </c:pt>
                <c:pt idx="32">
                  <c:v>99.9</c:v>
                </c:pt>
                <c:pt idx="33">
                  <c:v>99.8</c:v>
                </c:pt>
                <c:pt idx="34">
                  <c:v>99</c:v>
                </c:pt>
                <c:pt idx="35">
                  <c:v>100</c:v>
                </c:pt>
                <c:pt idx="36">
                  <c:v>101</c:v>
                </c:pt>
                <c:pt idx="37">
                  <c:v>100.1</c:v>
                </c:pt>
                <c:pt idx="38">
                  <c:v>99.6</c:v>
                </c:pt>
                <c:pt idx="39">
                  <c:v>94.8</c:v>
                </c:pt>
                <c:pt idx="40">
                  <c:v>95.757575757575751</c:v>
                </c:pt>
                <c:pt idx="41">
                  <c:v>95.949090909090899</c:v>
                </c:pt>
                <c:pt idx="42">
                  <c:v>95.087272727272719</c:v>
                </c:pt>
                <c:pt idx="43">
                  <c:v>94.8</c:v>
                </c:pt>
                <c:pt idx="44">
                  <c:v>95.661818181818177</c:v>
                </c:pt>
                <c:pt idx="45">
                  <c:v>95.661818181818177</c:v>
                </c:pt>
                <c:pt idx="46">
                  <c:v>96.809760000000011</c:v>
                </c:pt>
                <c:pt idx="47">
                  <c:v>97.28806909090909</c:v>
                </c:pt>
                <c:pt idx="48">
                  <c:v>98.436010909090911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6-45D5-847F-2ED8A32C1E0D}"/>
            </c:ext>
          </c:extLst>
        </c:ser>
        <c:ser>
          <c:idx val="1"/>
          <c:order val="1"/>
          <c:tx>
            <c:strRef>
              <c:f>'賃金指標 (2)'!$L$4</c:f>
              <c:strCache>
                <c:ptCount val="1"/>
                <c:pt idx="0">
                  <c:v>実質賃金指数(含サービス業)
2005年=100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(2)'!$J$10:$J$58</c:f>
              <c:strCache>
                <c:ptCount val="49"/>
                <c:pt idx="0">
                  <c:v>1970年</c:v>
                </c:pt>
                <c:pt idx="1">
                  <c:v>1971年</c:v>
                </c:pt>
                <c:pt idx="2">
                  <c:v>1972年</c:v>
                </c:pt>
                <c:pt idx="3">
                  <c:v>1973年</c:v>
                </c:pt>
                <c:pt idx="4">
                  <c:v>1974年</c:v>
                </c:pt>
                <c:pt idx="5">
                  <c:v>1975年</c:v>
                </c:pt>
                <c:pt idx="6">
                  <c:v>1976年</c:v>
                </c:pt>
                <c:pt idx="7">
                  <c:v>1977年</c:v>
                </c:pt>
                <c:pt idx="8">
                  <c:v>1978年</c:v>
                </c:pt>
                <c:pt idx="9">
                  <c:v>1979年</c:v>
                </c:pt>
                <c:pt idx="10">
                  <c:v>1980年</c:v>
                </c:pt>
                <c:pt idx="11">
                  <c:v>1981年</c:v>
                </c:pt>
                <c:pt idx="12">
                  <c:v>1982年</c:v>
                </c:pt>
                <c:pt idx="13">
                  <c:v>1983年</c:v>
                </c:pt>
                <c:pt idx="14">
                  <c:v>1984年</c:v>
                </c:pt>
                <c:pt idx="15">
                  <c:v>1985年</c:v>
                </c:pt>
                <c:pt idx="16">
                  <c:v>1986年</c:v>
                </c:pt>
                <c:pt idx="17">
                  <c:v>1987年</c:v>
                </c:pt>
                <c:pt idx="18">
                  <c:v>1988年</c:v>
                </c:pt>
                <c:pt idx="19">
                  <c:v>1989年</c:v>
                </c:pt>
                <c:pt idx="20">
                  <c:v>1990年</c:v>
                </c:pt>
                <c:pt idx="21">
                  <c:v>1991年</c:v>
                </c:pt>
                <c:pt idx="22">
                  <c:v>1992年</c:v>
                </c:pt>
                <c:pt idx="23">
                  <c:v>1993年</c:v>
                </c:pt>
                <c:pt idx="24">
                  <c:v>1994年</c:v>
                </c:pt>
                <c:pt idx="25">
                  <c:v>1995年</c:v>
                </c:pt>
                <c:pt idx="26">
                  <c:v>1996年</c:v>
                </c:pt>
                <c:pt idx="27">
                  <c:v>1997年</c:v>
                </c:pt>
                <c:pt idx="28">
                  <c:v>1998年</c:v>
                </c:pt>
                <c:pt idx="29">
                  <c:v>1999年</c:v>
                </c:pt>
                <c:pt idx="30">
                  <c:v>2000年</c:v>
                </c:pt>
                <c:pt idx="31">
                  <c:v>2001年</c:v>
                </c:pt>
                <c:pt idx="32">
                  <c:v>2002年</c:v>
                </c:pt>
                <c:pt idx="33">
                  <c:v>2003年</c:v>
                </c:pt>
                <c:pt idx="34">
                  <c:v>2004年</c:v>
                </c:pt>
                <c:pt idx="35">
                  <c:v>2005年</c:v>
                </c:pt>
                <c:pt idx="36">
                  <c:v>2006年</c:v>
                </c:pt>
                <c:pt idx="37">
                  <c:v>2007年</c:v>
                </c:pt>
                <c:pt idx="38">
                  <c:v>2008年</c:v>
                </c:pt>
                <c:pt idx="39">
                  <c:v>2009年</c:v>
                </c:pt>
                <c:pt idx="40">
                  <c:v>2010年</c:v>
                </c:pt>
                <c:pt idx="41">
                  <c:v>2011年</c:v>
                </c:pt>
                <c:pt idx="42">
                  <c:v>2012年</c:v>
                </c:pt>
                <c:pt idx="43">
                  <c:v>2013年</c:v>
                </c:pt>
                <c:pt idx="44">
                  <c:v>2014年</c:v>
                </c:pt>
                <c:pt idx="45">
                  <c:v>2015年</c:v>
                </c:pt>
                <c:pt idx="46">
                  <c:v>2016年</c:v>
                </c:pt>
                <c:pt idx="47">
                  <c:v>2017年</c:v>
                </c:pt>
                <c:pt idx="48">
                  <c:v>2018年</c:v>
                </c:pt>
              </c:strCache>
            </c:strRef>
          </c:cat>
          <c:val>
            <c:numRef>
              <c:f>'賃金指標 (2)'!$L$10:$L$58</c:f>
              <c:numCache>
                <c:formatCode>0.0_);[Red]\(0.0\)</c:formatCode>
                <c:ptCount val="49"/>
                <c:pt idx="0">
                  <c:v>57.7</c:v>
                </c:pt>
                <c:pt idx="1">
                  <c:v>62.3</c:v>
                </c:pt>
                <c:pt idx="2">
                  <c:v>69.400000000000006</c:v>
                </c:pt>
                <c:pt idx="3">
                  <c:v>75.099999999999994</c:v>
                </c:pt>
                <c:pt idx="4">
                  <c:v>77</c:v>
                </c:pt>
                <c:pt idx="5">
                  <c:v>78.900000000000006</c:v>
                </c:pt>
                <c:pt idx="6">
                  <c:v>81.3</c:v>
                </c:pt>
                <c:pt idx="7">
                  <c:v>81.7</c:v>
                </c:pt>
                <c:pt idx="8">
                  <c:v>83.7</c:v>
                </c:pt>
                <c:pt idx="9">
                  <c:v>85.5</c:v>
                </c:pt>
                <c:pt idx="10">
                  <c:v>84.2</c:v>
                </c:pt>
                <c:pt idx="11">
                  <c:v>84.6</c:v>
                </c:pt>
                <c:pt idx="12">
                  <c:v>85.7</c:v>
                </c:pt>
                <c:pt idx="13">
                  <c:v>86.6</c:v>
                </c:pt>
                <c:pt idx="14">
                  <c:v>87.8</c:v>
                </c:pt>
                <c:pt idx="15">
                  <c:v>88.4</c:v>
                </c:pt>
                <c:pt idx="16">
                  <c:v>90.4</c:v>
                </c:pt>
                <c:pt idx="17">
                  <c:v>92.2</c:v>
                </c:pt>
                <c:pt idx="18">
                  <c:v>95</c:v>
                </c:pt>
                <c:pt idx="19">
                  <c:v>96.9</c:v>
                </c:pt>
                <c:pt idx="20">
                  <c:v>98.3</c:v>
                </c:pt>
                <c:pt idx="21">
                  <c:v>98.5</c:v>
                </c:pt>
                <c:pt idx="22">
                  <c:v>98.7</c:v>
                </c:pt>
                <c:pt idx="23">
                  <c:v>98.2</c:v>
                </c:pt>
                <c:pt idx="24">
                  <c:v>99.4</c:v>
                </c:pt>
                <c:pt idx="25">
                  <c:v>101.5</c:v>
                </c:pt>
                <c:pt idx="26">
                  <c:v>103</c:v>
                </c:pt>
                <c:pt idx="27">
                  <c:v>103.5</c:v>
                </c:pt>
                <c:pt idx="28">
                  <c:v>101.4</c:v>
                </c:pt>
                <c:pt idx="29">
                  <c:v>100.4</c:v>
                </c:pt>
                <c:pt idx="30">
                  <c:v>101.1</c:v>
                </c:pt>
                <c:pt idx="31">
                  <c:v>101.1</c:v>
                </c:pt>
                <c:pt idx="32">
                  <c:v>99.2</c:v>
                </c:pt>
                <c:pt idx="33">
                  <c:v>99.4</c:v>
                </c:pt>
                <c:pt idx="34">
                  <c:v>98.6</c:v>
                </c:pt>
                <c:pt idx="35">
                  <c:v>100</c:v>
                </c:pt>
                <c:pt idx="36">
                  <c:v>100.7</c:v>
                </c:pt>
                <c:pt idx="37">
                  <c:v>99.7</c:v>
                </c:pt>
                <c:pt idx="38">
                  <c:v>97.6</c:v>
                </c:pt>
                <c:pt idx="39">
                  <c:v>94.3</c:v>
                </c:pt>
                <c:pt idx="40">
                  <c:v>96.028513238289207</c:v>
                </c:pt>
                <c:pt idx="41">
                  <c:v>96.50865580448064</c:v>
                </c:pt>
                <c:pt idx="42">
                  <c:v>95.644399185336027</c:v>
                </c:pt>
                <c:pt idx="43">
                  <c:v>94.876171079429739</c:v>
                </c:pt>
                <c:pt idx="44">
                  <c:v>92.571486761710801</c:v>
                </c:pt>
                <c:pt idx="45">
                  <c:v>91.654937387832476</c:v>
                </c:pt>
                <c:pt idx="46">
                  <c:v>92.84645157387429</c:v>
                </c:pt>
                <c:pt idx="47">
                  <c:v>92.754796636486475</c:v>
                </c:pt>
                <c:pt idx="48">
                  <c:v>92.754796636486475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6-45D5-847F-2ED8A32C1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009760"/>
        <c:axId val="480012712"/>
      </c:lineChart>
      <c:catAx>
        <c:axId val="4800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0012712"/>
        <c:crosses val="autoZero"/>
        <c:auto val="1"/>
        <c:lblAlgn val="ctr"/>
        <c:lblOffset val="100"/>
        <c:noMultiLvlLbl val="0"/>
      </c:catAx>
      <c:valAx>
        <c:axId val="48001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000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</a:t>
            </a:r>
            <a:r>
              <a:rPr lang="ja-JP" altLang="en-US" sz="1200" baseline="0"/>
              <a:t>（調査産業計・含サービス業）</a:t>
            </a:r>
            <a:endParaRPr lang="en-US" altLang="ja-JP" sz="1200" baseline="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》2015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30</a:t>
            </a:r>
            <a:r>
              <a:rPr lang="ja-JP" altLang="en-US" sz="1200"/>
              <a:t>人以上規模　</a:t>
            </a:r>
            <a:r>
              <a:rPr lang="en-US" altLang="ja-JP" sz="1200"/>
              <a:t>1970-2018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(2)'!$M$4</c:f>
              <c:strCache>
                <c:ptCount val="1"/>
                <c:pt idx="0">
                  <c:v>賃金指数(含サービス業)
2015年=100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(2)'!$J$10:$J$58</c:f>
              <c:strCache>
                <c:ptCount val="49"/>
                <c:pt idx="0">
                  <c:v>1970年</c:v>
                </c:pt>
                <c:pt idx="1">
                  <c:v>1971年</c:v>
                </c:pt>
                <c:pt idx="2">
                  <c:v>1972年</c:v>
                </c:pt>
                <c:pt idx="3">
                  <c:v>1973年</c:v>
                </c:pt>
                <c:pt idx="4">
                  <c:v>1974年</c:v>
                </c:pt>
                <c:pt idx="5">
                  <c:v>1975年</c:v>
                </c:pt>
                <c:pt idx="6">
                  <c:v>1976年</c:v>
                </c:pt>
                <c:pt idx="7">
                  <c:v>1977年</c:v>
                </c:pt>
                <c:pt idx="8">
                  <c:v>1978年</c:v>
                </c:pt>
                <c:pt idx="9">
                  <c:v>1979年</c:v>
                </c:pt>
                <c:pt idx="10">
                  <c:v>1980年</c:v>
                </c:pt>
                <c:pt idx="11">
                  <c:v>1981年</c:v>
                </c:pt>
                <c:pt idx="12">
                  <c:v>1982年</c:v>
                </c:pt>
                <c:pt idx="13">
                  <c:v>1983年</c:v>
                </c:pt>
                <c:pt idx="14">
                  <c:v>1984年</c:v>
                </c:pt>
                <c:pt idx="15">
                  <c:v>1985年</c:v>
                </c:pt>
                <c:pt idx="16">
                  <c:v>1986年</c:v>
                </c:pt>
                <c:pt idx="17">
                  <c:v>1987年</c:v>
                </c:pt>
                <c:pt idx="18">
                  <c:v>1988年</c:v>
                </c:pt>
                <c:pt idx="19">
                  <c:v>1989年</c:v>
                </c:pt>
                <c:pt idx="20">
                  <c:v>1990年</c:v>
                </c:pt>
                <c:pt idx="21">
                  <c:v>1991年</c:v>
                </c:pt>
                <c:pt idx="22">
                  <c:v>1992年</c:v>
                </c:pt>
                <c:pt idx="23">
                  <c:v>1993年</c:v>
                </c:pt>
                <c:pt idx="24">
                  <c:v>1994年</c:v>
                </c:pt>
                <c:pt idx="25">
                  <c:v>1995年</c:v>
                </c:pt>
                <c:pt idx="26">
                  <c:v>1996年</c:v>
                </c:pt>
                <c:pt idx="27">
                  <c:v>1997年</c:v>
                </c:pt>
                <c:pt idx="28">
                  <c:v>1998年</c:v>
                </c:pt>
                <c:pt idx="29">
                  <c:v>1999年</c:v>
                </c:pt>
                <c:pt idx="30">
                  <c:v>2000年</c:v>
                </c:pt>
                <c:pt idx="31">
                  <c:v>2001年</c:v>
                </c:pt>
                <c:pt idx="32">
                  <c:v>2002年</c:v>
                </c:pt>
                <c:pt idx="33">
                  <c:v>2003年</c:v>
                </c:pt>
                <c:pt idx="34">
                  <c:v>2004年</c:v>
                </c:pt>
                <c:pt idx="35">
                  <c:v>2005年</c:v>
                </c:pt>
                <c:pt idx="36">
                  <c:v>2006年</c:v>
                </c:pt>
                <c:pt idx="37">
                  <c:v>2007年</c:v>
                </c:pt>
                <c:pt idx="38">
                  <c:v>2008年</c:v>
                </c:pt>
                <c:pt idx="39">
                  <c:v>2009年</c:v>
                </c:pt>
                <c:pt idx="40">
                  <c:v>2010年</c:v>
                </c:pt>
                <c:pt idx="41">
                  <c:v>2011年</c:v>
                </c:pt>
                <c:pt idx="42">
                  <c:v>2012年</c:v>
                </c:pt>
                <c:pt idx="43">
                  <c:v>2013年</c:v>
                </c:pt>
                <c:pt idx="44">
                  <c:v>2014年</c:v>
                </c:pt>
                <c:pt idx="45">
                  <c:v>2015年</c:v>
                </c:pt>
                <c:pt idx="46">
                  <c:v>2016年</c:v>
                </c:pt>
                <c:pt idx="47">
                  <c:v>2017年</c:v>
                </c:pt>
                <c:pt idx="48">
                  <c:v>2018年</c:v>
                </c:pt>
              </c:strCache>
            </c:strRef>
          </c:cat>
          <c:val>
            <c:numRef>
              <c:f>'賃金指標 (2)'!$M$10:$M$58</c:f>
              <c:numCache>
                <c:formatCode>0.0_);[Red]\(0.0\)</c:formatCode>
                <c:ptCount val="49"/>
                <c:pt idx="0">
                  <c:v>20.070703615007414</c:v>
                </c:pt>
                <c:pt idx="1">
                  <c:v>22.997681225529327</c:v>
                </c:pt>
                <c:pt idx="2">
                  <c:v>26.760938153343218</c:v>
                </c:pt>
                <c:pt idx="3">
                  <c:v>32.405823545064052</c:v>
                </c:pt>
                <c:pt idx="4">
                  <c:v>41.291291291291294</c:v>
                </c:pt>
                <c:pt idx="5">
                  <c:v>47.354316341658119</c:v>
                </c:pt>
                <c:pt idx="6">
                  <c:v>53.312806477363445</c:v>
                </c:pt>
                <c:pt idx="7">
                  <c:v>57.807807807807812</c:v>
                </c:pt>
                <c:pt idx="8">
                  <c:v>61.571064735621704</c:v>
                </c:pt>
                <c:pt idx="9">
                  <c:v>65.125251834112603</c:v>
                </c:pt>
                <c:pt idx="10">
                  <c:v>69.306648420572472</c:v>
                </c:pt>
                <c:pt idx="11">
                  <c:v>73.069905348386371</c:v>
                </c:pt>
                <c:pt idx="12">
                  <c:v>75.996882958908273</c:v>
                </c:pt>
                <c:pt idx="13">
                  <c:v>78.087581252138222</c:v>
                </c:pt>
                <c:pt idx="14">
                  <c:v>81.014558862660138</c:v>
                </c:pt>
                <c:pt idx="15">
                  <c:v>83.209792070551558</c:v>
                </c:pt>
                <c:pt idx="16">
                  <c:v>85.405025278443006</c:v>
                </c:pt>
                <c:pt idx="17">
                  <c:v>87.077583913026956</c:v>
                </c:pt>
                <c:pt idx="18">
                  <c:v>90.109096438210372</c:v>
                </c:pt>
                <c:pt idx="19">
                  <c:v>93.976888280685756</c:v>
                </c:pt>
                <c:pt idx="20">
                  <c:v>98.367354696468624</c:v>
                </c:pt>
                <c:pt idx="21">
                  <c:v>101.71247196563652</c:v>
                </c:pt>
                <c:pt idx="22">
                  <c:v>103.59410042954347</c:v>
                </c:pt>
                <c:pt idx="23">
                  <c:v>104.22130991751246</c:v>
                </c:pt>
                <c:pt idx="24">
                  <c:v>105.99840346675791</c:v>
                </c:pt>
                <c:pt idx="25">
                  <c:v>107.98456684532634</c:v>
                </c:pt>
                <c:pt idx="26">
                  <c:v>109.65712547991029</c:v>
                </c:pt>
                <c:pt idx="27">
                  <c:v>111.85235868780173</c:v>
                </c:pt>
                <c:pt idx="28">
                  <c:v>110.38886988254077</c:v>
                </c:pt>
                <c:pt idx="29">
                  <c:v>108.82084616261832</c:v>
                </c:pt>
                <c:pt idx="30">
                  <c:v>108.61177633329532</c:v>
                </c:pt>
                <c:pt idx="31">
                  <c:v>107.56642718668036</c:v>
                </c:pt>
                <c:pt idx="32">
                  <c:v>104.43037974683544</c:v>
                </c:pt>
                <c:pt idx="33">
                  <c:v>104.32584483217396</c:v>
                </c:pt>
                <c:pt idx="34">
                  <c:v>103.48956551488197</c:v>
                </c:pt>
                <c:pt idx="35">
                  <c:v>104.53491466149694</c:v>
                </c:pt>
                <c:pt idx="36">
                  <c:v>105.58026380811191</c:v>
                </c:pt>
                <c:pt idx="37">
                  <c:v>104.63944957615844</c:v>
                </c:pt>
                <c:pt idx="38">
                  <c:v>104.11677500285096</c:v>
                </c:pt>
                <c:pt idx="39">
                  <c:v>99.099099099099107</c:v>
                </c:pt>
                <c:pt idx="40">
                  <c:v>100.10010010010011</c:v>
                </c:pt>
                <c:pt idx="41">
                  <c:v>100.30030030030029</c:v>
                </c:pt>
                <c:pt idx="42">
                  <c:v>99.3993993993994</c:v>
                </c:pt>
                <c:pt idx="43">
                  <c:v>99.099099099099107</c:v>
                </c:pt>
                <c:pt idx="44">
                  <c:v>100</c:v>
                </c:pt>
                <c:pt idx="45">
                  <c:v>100</c:v>
                </c:pt>
                <c:pt idx="46">
                  <c:v>101.20000000000002</c:v>
                </c:pt>
                <c:pt idx="47">
                  <c:v>102.41440000000004</c:v>
                </c:pt>
                <c:pt idx="48">
                  <c:v>103.64337280000005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C-43C4-AEE0-AE734366FD91}"/>
            </c:ext>
          </c:extLst>
        </c:ser>
        <c:ser>
          <c:idx val="1"/>
          <c:order val="1"/>
          <c:tx>
            <c:strRef>
              <c:f>'賃金指標 (2)'!$N$4</c:f>
              <c:strCache>
                <c:ptCount val="1"/>
                <c:pt idx="0">
                  <c:v>実質賃金指数(含サービス業)
2015年=100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(2)'!$J$10:$J$58</c:f>
              <c:strCache>
                <c:ptCount val="49"/>
                <c:pt idx="0">
                  <c:v>1970年</c:v>
                </c:pt>
                <c:pt idx="1">
                  <c:v>1971年</c:v>
                </c:pt>
                <c:pt idx="2">
                  <c:v>1972年</c:v>
                </c:pt>
                <c:pt idx="3">
                  <c:v>1973年</c:v>
                </c:pt>
                <c:pt idx="4">
                  <c:v>1974年</c:v>
                </c:pt>
                <c:pt idx="5">
                  <c:v>1975年</c:v>
                </c:pt>
                <c:pt idx="6">
                  <c:v>1976年</c:v>
                </c:pt>
                <c:pt idx="7">
                  <c:v>1977年</c:v>
                </c:pt>
                <c:pt idx="8">
                  <c:v>1978年</c:v>
                </c:pt>
                <c:pt idx="9">
                  <c:v>1979年</c:v>
                </c:pt>
                <c:pt idx="10">
                  <c:v>1980年</c:v>
                </c:pt>
                <c:pt idx="11">
                  <c:v>1981年</c:v>
                </c:pt>
                <c:pt idx="12">
                  <c:v>1982年</c:v>
                </c:pt>
                <c:pt idx="13">
                  <c:v>1983年</c:v>
                </c:pt>
                <c:pt idx="14">
                  <c:v>1984年</c:v>
                </c:pt>
                <c:pt idx="15">
                  <c:v>1985年</c:v>
                </c:pt>
                <c:pt idx="16">
                  <c:v>1986年</c:v>
                </c:pt>
                <c:pt idx="17">
                  <c:v>1987年</c:v>
                </c:pt>
                <c:pt idx="18">
                  <c:v>1988年</c:v>
                </c:pt>
                <c:pt idx="19">
                  <c:v>1989年</c:v>
                </c:pt>
                <c:pt idx="20">
                  <c:v>1990年</c:v>
                </c:pt>
                <c:pt idx="21">
                  <c:v>1991年</c:v>
                </c:pt>
                <c:pt idx="22">
                  <c:v>1992年</c:v>
                </c:pt>
                <c:pt idx="23">
                  <c:v>1993年</c:v>
                </c:pt>
                <c:pt idx="24">
                  <c:v>1994年</c:v>
                </c:pt>
                <c:pt idx="25">
                  <c:v>1995年</c:v>
                </c:pt>
                <c:pt idx="26">
                  <c:v>1996年</c:v>
                </c:pt>
                <c:pt idx="27">
                  <c:v>1997年</c:v>
                </c:pt>
                <c:pt idx="28">
                  <c:v>1998年</c:v>
                </c:pt>
                <c:pt idx="29">
                  <c:v>1999年</c:v>
                </c:pt>
                <c:pt idx="30">
                  <c:v>2000年</c:v>
                </c:pt>
                <c:pt idx="31">
                  <c:v>2001年</c:v>
                </c:pt>
                <c:pt idx="32">
                  <c:v>2002年</c:v>
                </c:pt>
                <c:pt idx="33">
                  <c:v>2003年</c:v>
                </c:pt>
                <c:pt idx="34">
                  <c:v>2004年</c:v>
                </c:pt>
                <c:pt idx="35">
                  <c:v>2005年</c:v>
                </c:pt>
                <c:pt idx="36">
                  <c:v>2006年</c:v>
                </c:pt>
                <c:pt idx="37">
                  <c:v>2007年</c:v>
                </c:pt>
                <c:pt idx="38">
                  <c:v>2008年</c:v>
                </c:pt>
                <c:pt idx="39">
                  <c:v>2009年</c:v>
                </c:pt>
                <c:pt idx="40">
                  <c:v>2010年</c:v>
                </c:pt>
                <c:pt idx="41">
                  <c:v>2011年</c:v>
                </c:pt>
                <c:pt idx="42">
                  <c:v>2012年</c:v>
                </c:pt>
                <c:pt idx="43">
                  <c:v>2013年</c:v>
                </c:pt>
                <c:pt idx="44">
                  <c:v>2014年</c:v>
                </c:pt>
                <c:pt idx="45">
                  <c:v>2015年</c:v>
                </c:pt>
                <c:pt idx="46">
                  <c:v>2016年</c:v>
                </c:pt>
                <c:pt idx="47">
                  <c:v>2017年</c:v>
                </c:pt>
                <c:pt idx="48">
                  <c:v>2018年</c:v>
                </c:pt>
              </c:strCache>
            </c:strRef>
          </c:cat>
          <c:val>
            <c:numRef>
              <c:f>'賃金指標 (2)'!$N$10:$N$58</c:f>
              <c:numCache>
                <c:formatCode>0.0_);[Red]\(0.0\)</c:formatCode>
                <c:ptCount val="49"/>
                <c:pt idx="0">
                  <c:v>62.95350981021987</c:v>
                </c:pt>
                <c:pt idx="1">
                  <c:v>67.97233381588731</c:v>
                </c:pt>
                <c:pt idx="2">
                  <c:v>75.718779563765338</c:v>
                </c:pt>
                <c:pt idx="3">
                  <c:v>81.937757136005402</c:v>
                </c:pt>
                <c:pt idx="4">
                  <c:v>84.010749660085452</c:v>
                </c:pt>
                <c:pt idx="5">
                  <c:v>86.083742184165487</c:v>
                </c:pt>
                <c:pt idx="6">
                  <c:v>88.702259056687623</c:v>
                </c:pt>
                <c:pt idx="7">
                  <c:v>89.138678535441315</c:v>
                </c:pt>
                <c:pt idx="8">
                  <c:v>91.320775929209759</c:v>
                </c:pt>
                <c:pt idx="9">
                  <c:v>93.284663583601372</c:v>
                </c:pt>
                <c:pt idx="10">
                  <c:v>91.866300277651874</c:v>
                </c:pt>
                <c:pt idx="11">
                  <c:v>92.302719756405565</c:v>
                </c:pt>
                <c:pt idx="12">
                  <c:v>93.502873322978218</c:v>
                </c:pt>
                <c:pt idx="13">
                  <c:v>94.484817150174024</c:v>
                </c:pt>
                <c:pt idx="14">
                  <c:v>95.794075586435099</c:v>
                </c:pt>
                <c:pt idx="15">
                  <c:v>96.448704804565622</c:v>
                </c:pt>
                <c:pt idx="16">
                  <c:v>98.630802198334081</c:v>
                </c:pt>
                <c:pt idx="17">
                  <c:v>100.59468985272569</c:v>
                </c:pt>
                <c:pt idx="18">
                  <c:v>103.64962620400152</c:v>
                </c:pt>
                <c:pt idx="19">
                  <c:v>105.72261872808156</c:v>
                </c:pt>
                <c:pt idx="20">
                  <c:v>107.25008690371948</c:v>
                </c:pt>
                <c:pt idx="21">
                  <c:v>107.46829664309632</c:v>
                </c:pt>
                <c:pt idx="22">
                  <c:v>107.68650638247317</c:v>
                </c:pt>
                <c:pt idx="23">
                  <c:v>107.14098203403105</c:v>
                </c:pt>
                <c:pt idx="24">
                  <c:v>108.45024047029212</c:v>
                </c:pt>
                <c:pt idx="25">
                  <c:v>110.741442733749</c:v>
                </c:pt>
                <c:pt idx="26">
                  <c:v>112.37801577907534</c:v>
                </c:pt>
                <c:pt idx="27">
                  <c:v>112.92354012751746</c:v>
                </c:pt>
                <c:pt idx="28">
                  <c:v>110.63233786406057</c:v>
                </c:pt>
                <c:pt idx="29">
                  <c:v>109.54128916717634</c:v>
                </c:pt>
                <c:pt idx="30">
                  <c:v>110.30502325499531</c:v>
                </c:pt>
                <c:pt idx="31">
                  <c:v>110.30502325499531</c:v>
                </c:pt>
                <c:pt idx="32">
                  <c:v>108.23203073091527</c:v>
                </c:pt>
                <c:pt idx="33">
                  <c:v>108.45024047029212</c:v>
                </c:pt>
                <c:pt idx="34">
                  <c:v>107.57740151278475</c:v>
                </c:pt>
                <c:pt idx="35">
                  <c:v>109.10486968842265</c:v>
                </c:pt>
                <c:pt idx="36">
                  <c:v>109.86860377624161</c:v>
                </c:pt>
                <c:pt idx="37">
                  <c:v>108.77755507935738</c:v>
                </c:pt>
                <c:pt idx="38">
                  <c:v>106.48635281590052</c:v>
                </c:pt>
                <c:pt idx="39">
                  <c:v>102.88589211618256</c:v>
                </c:pt>
                <c:pt idx="40">
                  <c:v>104.77178423236515</c:v>
                </c:pt>
                <c:pt idx="41">
                  <c:v>105.29564315352695</c:v>
                </c:pt>
                <c:pt idx="42">
                  <c:v>104.35269709543564</c:v>
                </c:pt>
                <c:pt idx="43">
                  <c:v>103.51452282157675</c:v>
                </c:pt>
                <c:pt idx="44">
                  <c:v>101</c:v>
                </c:pt>
                <c:pt idx="45">
                  <c:v>100</c:v>
                </c:pt>
                <c:pt idx="46">
                  <c:v>101.3</c:v>
                </c:pt>
                <c:pt idx="47">
                  <c:v>102.61689999999999</c:v>
                </c:pt>
                <c:pt idx="48">
                  <c:v>103.95091969999997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C-43C4-AEE0-AE73436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044200"/>
        <c:axId val="480044528"/>
      </c:lineChart>
      <c:catAx>
        <c:axId val="480044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0044528"/>
        <c:crosses val="autoZero"/>
        <c:auto val="1"/>
        <c:lblAlgn val="ctr"/>
        <c:lblOffset val="100"/>
        <c:noMultiLvlLbl val="0"/>
      </c:catAx>
      <c:valAx>
        <c:axId val="48004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0044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賃金指数・実質賃金指数（調査産業計・含サービス業） 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》1985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30</a:t>
            </a:r>
            <a:r>
              <a:rPr lang="ja-JP" altLang="en-US" sz="1200"/>
              <a:t>人以上規模　</a:t>
            </a:r>
            <a:r>
              <a:rPr lang="en-US" altLang="ja-JP" sz="1200"/>
              <a:t>1983-2018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(2)'!$W$4</c:f>
              <c:strCache>
                <c:ptCount val="1"/>
                <c:pt idx="0">
                  <c:v>賃金指数(含サービス業)
1985年=100
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(2)'!$V$23:$V$58</c:f>
              <c:strCache>
                <c:ptCount val="36"/>
                <c:pt idx="0">
                  <c:v>1983年</c:v>
                </c:pt>
                <c:pt idx="1">
                  <c:v>1984年</c:v>
                </c:pt>
                <c:pt idx="2">
                  <c:v>1985年</c:v>
                </c:pt>
                <c:pt idx="3">
                  <c:v>1986年</c:v>
                </c:pt>
                <c:pt idx="4">
                  <c:v>1987年</c:v>
                </c:pt>
                <c:pt idx="5">
                  <c:v>1988年</c:v>
                </c:pt>
                <c:pt idx="6">
                  <c:v>1989年</c:v>
                </c:pt>
                <c:pt idx="7">
                  <c:v>1990年</c:v>
                </c:pt>
                <c:pt idx="8">
                  <c:v>1991年</c:v>
                </c:pt>
                <c:pt idx="9">
                  <c:v>1992年</c:v>
                </c:pt>
                <c:pt idx="10">
                  <c:v>1993年</c:v>
                </c:pt>
                <c:pt idx="11">
                  <c:v>1994年</c:v>
                </c:pt>
                <c:pt idx="12">
                  <c:v>1995年</c:v>
                </c:pt>
                <c:pt idx="13">
                  <c:v>1996年</c:v>
                </c:pt>
                <c:pt idx="14">
                  <c:v>1997年</c:v>
                </c:pt>
                <c:pt idx="15">
                  <c:v>1998年</c:v>
                </c:pt>
                <c:pt idx="16">
                  <c:v>1999年</c:v>
                </c:pt>
                <c:pt idx="17">
                  <c:v>2000年</c:v>
                </c:pt>
                <c:pt idx="18">
                  <c:v>2001年</c:v>
                </c:pt>
                <c:pt idx="19">
                  <c:v>2002年</c:v>
                </c:pt>
                <c:pt idx="20">
                  <c:v>2003年</c:v>
                </c:pt>
                <c:pt idx="21">
                  <c:v>2004年</c:v>
                </c:pt>
                <c:pt idx="22">
                  <c:v>2005年</c:v>
                </c:pt>
                <c:pt idx="23">
                  <c:v>2006年</c:v>
                </c:pt>
                <c:pt idx="24">
                  <c:v>2007年</c:v>
                </c:pt>
                <c:pt idx="25">
                  <c:v>2008年</c:v>
                </c:pt>
                <c:pt idx="26">
                  <c:v>2009年</c:v>
                </c:pt>
                <c:pt idx="27">
                  <c:v>2010年</c:v>
                </c:pt>
                <c:pt idx="28">
                  <c:v>2011年</c:v>
                </c:pt>
                <c:pt idx="29">
                  <c:v>2012年</c:v>
                </c:pt>
                <c:pt idx="30">
                  <c:v>2013年</c:v>
                </c:pt>
                <c:pt idx="31">
                  <c:v>2014年</c:v>
                </c:pt>
                <c:pt idx="32">
                  <c:v>2015年</c:v>
                </c:pt>
                <c:pt idx="33">
                  <c:v>2016年</c:v>
                </c:pt>
                <c:pt idx="34">
                  <c:v>2017年</c:v>
                </c:pt>
                <c:pt idx="35">
                  <c:v>2018年</c:v>
                </c:pt>
              </c:strCache>
            </c:strRef>
          </c:cat>
          <c:val>
            <c:numRef>
              <c:f>'賃金指標 (2)'!$W$23:$W$58</c:f>
              <c:numCache>
                <c:formatCode>0.0_ </c:formatCode>
                <c:ptCount val="36"/>
                <c:pt idx="0">
                  <c:v>96.7</c:v>
                </c:pt>
                <c:pt idx="1">
                  <c:v>99.1</c:v>
                </c:pt>
                <c:pt idx="2">
                  <c:v>100</c:v>
                </c:pt>
                <c:pt idx="3">
                  <c:v>101.8</c:v>
                </c:pt>
                <c:pt idx="4">
                  <c:v>102</c:v>
                </c:pt>
                <c:pt idx="5">
                  <c:v>105.4</c:v>
                </c:pt>
                <c:pt idx="6">
                  <c:v>112.44285714285714</c:v>
                </c:pt>
                <c:pt idx="7">
                  <c:v>121.42857142857143</c:v>
                </c:pt>
                <c:pt idx="8">
                  <c:v>125.67857142857144</c:v>
                </c:pt>
                <c:pt idx="9">
                  <c:v>125.02940525383708</c:v>
                </c:pt>
                <c:pt idx="10">
                  <c:v>125.54873819362459</c:v>
                </c:pt>
                <c:pt idx="11">
                  <c:v>126.19790436835895</c:v>
                </c:pt>
                <c:pt idx="12">
                  <c:v>129.83323494687133</c:v>
                </c:pt>
                <c:pt idx="13">
                  <c:v>131.39123376623377</c:v>
                </c:pt>
                <c:pt idx="14">
                  <c:v>136.06523022432114</c:v>
                </c:pt>
                <c:pt idx="15">
                  <c:v>136.84422963400237</c:v>
                </c:pt>
                <c:pt idx="16">
                  <c:v>139.05139462809919</c:v>
                </c:pt>
                <c:pt idx="17">
                  <c:v>142.17934011053086</c:v>
                </c:pt>
                <c:pt idx="18">
                  <c:v>140.75754670942555</c:v>
                </c:pt>
                <c:pt idx="19">
                  <c:v>134.64383508467273</c:v>
                </c:pt>
                <c:pt idx="20">
                  <c:v>131.37371026213052</c:v>
                </c:pt>
                <c:pt idx="21">
                  <c:v>129.33690855264012</c:v>
                </c:pt>
                <c:pt idx="22">
                  <c:v>127.30010684314972</c:v>
                </c:pt>
                <c:pt idx="23">
                  <c:v>127.55470705683602</c:v>
                </c:pt>
                <c:pt idx="24">
                  <c:v>124.75410470628672</c:v>
                </c:pt>
                <c:pt idx="25">
                  <c:v>124.62680459944359</c:v>
                </c:pt>
                <c:pt idx="26">
                  <c:v>124.11760417207098</c:v>
                </c:pt>
                <c:pt idx="27">
                  <c:v>125.13600502681618</c:v>
                </c:pt>
                <c:pt idx="28">
                  <c:v>129.89117321783519</c:v>
                </c:pt>
                <c:pt idx="29">
                  <c:v>123.38410095644075</c:v>
                </c:pt>
                <c:pt idx="30">
                  <c:v>123.88464497654803</c:v>
                </c:pt>
                <c:pt idx="31">
                  <c:v>124.13491698660165</c:v>
                </c:pt>
                <c:pt idx="32">
                  <c:v>124.38518899665529</c:v>
                </c:pt>
                <c:pt idx="33">
                  <c:v>126.12658164260847</c:v>
                </c:pt>
                <c:pt idx="34">
                  <c:v>126.25096683160511</c:v>
                </c:pt>
                <c:pt idx="35">
                  <c:v>129.60936693451481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0-4EA5-B13F-16695DF75EC7}"/>
            </c:ext>
          </c:extLst>
        </c:ser>
        <c:ser>
          <c:idx val="1"/>
          <c:order val="1"/>
          <c:tx>
            <c:strRef>
              <c:f>'賃金指標 (2)'!$X$4</c:f>
              <c:strCache>
                <c:ptCount val="1"/>
                <c:pt idx="0">
                  <c:v>実質賃金指数(含サービス業)
1985年=100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(2)'!$V$23:$V$58</c:f>
              <c:strCache>
                <c:ptCount val="36"/>
                <c:pt idx="0">
                  <c:v>1983年</c:v>
                </c:pt>
                <c:pt idx="1">
                  <c:v>1984年</c:v>
                </c:pt>
                <c:pt idx="2">
                  <c:v>1985年</c:v>
                </c:pt>
                <c:pt idx="3">
                  <c:v>1986年</c:v>
                </c:pt>
                <c:pt idx="4">
                  <c:v>1987年</c:v>
                </c:pt>
                <c:pt idx="5">
                  <c:v>1988年</c:v>
                </c:pt>
                <c:pt idx="6">
                  <c:v>1989年</c:v>
                </c:pt>
                <c:pt idx="7">
                  <c:v>1990年</c:v>
                </c:pt>
                <c:pt idx="8">
                  <c:v>1991年</c:v>
                </c:pt>
                <c:pt idx="9">
                  <c:v>1992年</c:v>
                </c:pt>
                <c:pt idx="10">
                  <c:v>1993年</c:v>
                </c:pt>
                <c:pt idx="11">
                  <c:v>1994年</c:v>
                </c:pt>
                <c:pt idx="12">
                  <c:v>1995年</c:v>
                </c:pt>
                <c:pt idx="13">
                  <c:v>1996年</c:v>
                </c:pt>
                <c:pt idx="14">
                  <c:v>1997年</c:v>
                </c:pt>
                <c:pt idx="15">
                  <c:v>1998年</c:v>
                </c:pt>
                <c:pt idx="16">
                  <c:v>1999年</c:v>
                </c:pt>
                <c:pt idx="17">
                  <c:v>2000年</c:v>
                </c:pt>
                <c:pt idx="18">
                  <c:v>2001年</c:v>
                </c:pt>
                <c:pt idx="19">
                  <c:v>2002年</c:v>
                </c:pt>
                <c:pt idx="20">
                  <c:v>2003年</c:v>
                </c:pt>
                <c:pt idx="21">
                  <c:v>2004年</c:v>
                </c:pt>
                <c:pt idx="22">
                  <c:v>2005年</c:v>
                </c:pt>
                <c:pt idx="23">
                  <c:v>2006年</c:v>
                </c:pt>
                <c:pt idx="24">
                  <c:v>2007年</c:v>
                </c:pt>
                <c:pt idx="25">
                  <c:v>2008年</c:v>
                </c:pt>
                <c:pt idx="26">
                  <c:v>2009年</c:v>
                </c:pt>
                <c:pt idx="27">
                  <c:v>2010年</c:v>
                </c:pt>
                <c:pt idx="28">
                  <c:v>2011年</c:v>
                </c:pt>
                <c:pt idx="29">
                  <c:v>2012年</c:v>
                </c:pt>
                <c:pt idx="30">
                  <c:v>2013年</c:v>
                </c:pt>
                <c:pt idx="31">
                  <c:v>2014年</c:v>
                </c:pt>
                <c:pt idx="32">
                  <c:v>2015年</c:v>
                </c:pt>
                <c:pt idx="33">
                  <c:v>2016年</c:v>
                </c:pt>
                <c:pt idx="34">
                  <c:v>2017年</c:v>
                </c:pt>
                <c:pt idx="35">
                  <c:v>2018年</c:v>
                </c:pt>
              </c:strCache>
            </c:strRef>
          </c:cat>
          <c:val>
            <c:numRef>
              <c:f>'賃金指標 (2)'!$X$23:$X$58</c:f>
              <c:numCache>
                <c:formatCode>0.0_ </c:formatCode>
                <c:ptCount val="36"/>
                <c:pt idx="0">
                  <c:v>101.4</c:v>
                </c:pt>
                <c:pt idx="1">
                  <c:v>101</c:v>
                </c:pt>
                <c:pt idx="2">
                  <c:v>100</c:v>
                </c:pt>
                <c:pt idx="3">
                  <c:v>101.6</c:v>
                </c:pt>
                <c:pt idx="4">
                  <c:v>101.5</c:v>
                </c:pt>
                <c:pt idx="5">
                  <c:v>104.5</c:v>
                </c:pt>
                <c:pt idx="6">
                  <c:v>109.69613259668509</c:v>
                </c:pt>
                <c:pt idx="7">
                  <c:v>115.46961325966851</c:v>
                </c:pt>
                <c:pt idx="8">
                  <c:v>115.58508287292817</c:v>
                </c:pt>
                <c:pt idx="9">
                  <c:v>113.37125568080555</c:v>
                </c:pt>
                <c:pt idx="10">
                  <c:v>112.55563513633932</c:v>
                </c:pt>
                <c:pt idx="11">
                  <c:v>112.55563513633932</c:v>
                </c:pt>
                <c:pt idx="12">
                  <c:v>116.51722063803241</c:v>
                </c:pt>
                <c:pt idx="13">
                  <c:v>118.03194450632684</c:v>
                </c:pt>
                <c:pt idx="14">
                  <c:v>119.89622003653535</c:v>
                </c:pt>
                <c:pt idx="15">
                  <c:v>119.66318559525929</c:v>
                </c:pt>
                <c:pt idx="16">
                  <c:v>121.8770127873819</c:v>
                </c:pt>
                <c:pt idx="17">
                  <c:v>125.38787323804722</c:v>
                </c:pt>
                <c:pt idx="18">
                  <c:v>125.51326111128526</c:v>
                </c:pt>
                <c:pt idx="19">
                  <c:v>121.50084916766777</c:v>
                </c:pt>
                <c:pt idx="20">
                  <c:v>118.74231595643072</c:v>
                </c:pt>
                <c:pt idx="21">
                  <c:v>116.56670939599466</c:v>
                </c:pt>
                <c:pt idx="22">
                  <c:v>114.50560844400262</c:v>
                </c:pt>
                <c:pt idx="23">
                  <c:v>113.81857479333861</c:v>
                </c:pt>
                <c:pt idx="24">
                  <c:v>111.87197944979057</c:v>
                </c:pt>
                <c:pt idx="25">
                  <c:v>109.46736167246651</c:v>
                </c:pt>
                <c:pt idx="26">
                  <c:v>111.07044019068255</c:v>
                </c:pt>
                <c:pt idx="27">
                  <c:v>113.36055235956259</c:v>
                </c:pt>
                <c:pt idx="28">
                  <c:v>117.66825334922596</c:v>
                </c:pt>
                <c:pt idx="29">
                  <c:v>111.77350462652871</c:v>
                </c:pt>
                <c:pt idx="30">
                  <c:v>111.32006241709047</c:v>
                </c:pt>
                <c:pt idx="31">
                  <c:v>108.25932750338227</c:v>
                </c:pt>
                <c:pt idx="32">
                  <c:v>107.80588529394402</c:v>
                </c:pt>
                <c:pt idx="33">
                  <c:v>109.42297357335318</c:v>
                </c:pt>
                <c:pt idx="34">
                  <c:v>107.80588529394402</c:v>
                </c:pt>
                <c:pt idx="35">
                  <c:v>109.31516768805925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0-4EA5-B13F-16695DF7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75888"/>
        <c:axId val="337280152"/>
      </c:lineChart>
      <c:catAx>
        <c:axId val="3372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280152"/>
        <c:crosses val="autoZero"/>
        <c:auto val="1"/>
        <c:lblAlgn val="ctr"/>
        <c:lblOffset val="100"/>
        <c:noMultiLvlLbl val="0"/>
      </c:catAx>
      <c:valAx>
        <c:axId val="33728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2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賃金指数・実質賃金指数（調査産業計・含サービス業）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》2015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30</a:t>
            </a:r>
            <a:r>
              <a:rPr lang="ja-JP" altLang="en-US" sz="1200"/>
              <a:t>人以上規模　</a:t>
            </a:r>
            <a:r>
              <a:rPr lang="en-US" altLang="ja-JP" sz="1200"/>
              <a:t>1983-2018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(2)'!$Y$4</c:f>
              <c:strCache>
                <c:ptCount val="1"/>
                <c:pt idx="0">
                  <c:v>賃金指数(含サービス業)
2015年=100
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(2)'!$V$23:$V$58</c:f>
              <c:strCache>
                <c:ptCount val="36"/>
                <c:pt idx="0">
                  <c:v>1983年</c:v>
                </c:pt>
                <c:pt idx="1">
                  <c:v>1984年</c:v>
                </c:pt>
                <c:pt idx="2">
                  <c:v>1985年</c:v>
                </c:pt>
                <c:pt idx="3">
                  <c:v>1986年</c:v>
                </c:pt>
                <c:pt idx="4">
                  <c:v>1987年</c:v>
                </c:pt>
                <c:pt idx="5">
                  <c:v>1988年</c:v>
                </c:pt>
                <c:pt idx="6">
                  <c:v>1989年</c:v>
                </c:pt>
                <c:pt idx="7">
                  <c:v>1990年</c:v>
                </c:pt>
                <c:pt idx="8">
                  <c:v>1991年</c:v>
                </c:pt>
                <c:pt idx="9">
                  <c:v>1992年</c:v>
                </c:pt>
                <c:pt idx="10">
                  <c:v>1993年</c:v>
                </c:pt>
                <c:pt idx="11">
                  <c:v>1994年</c:v>
                </c:pt>
                <c:pt idx="12">
                  <c:v>1995年</c:v>
                </c:pt>
                <c:pt idx="13">
                  <c:v>1996年</c:v>
                </c:pt>
                <c:pt idx="14">
                  <c:v>1997年</c:v>
                </c:pt>
                <c:pt idx="15">
                  <c:v>1998年</c:v>
                </c:pt>
                <c:pt idx="16">
                  <c:v>1999年</c:v>
                </c:pt>
                <c:pt idx="17">
                  <c:v>2000年</c:v>
                </c:pt>
                <c:pt idx="18">
                  <c:v>2001年</c:v>
                </c:pt>
                <c:pt idx="19">
                  <c:v>2002年</c:v>
                </c:pt>
                <c:pt idx="20">
                  <c:v>2003年</c:v>
                </c:pt>
                <c:pt idx="21">
                  <c:v>2004年</c:v>
                </c:pt>
                <c:pt idx="22">
                  <c:v>2005年</c:v>
                </c:pt>
                <c:pt idx="23">
                  <c:v>2006年</c:v>
                </c:pt>
                <c:pt idx="24">
                  <c:v>2007年</c:v>
                </c:pt>
                <c:pt idx="25">
                  <c:v>2008年</c:v>
                </c:pt>
                <c:pt idx="26">
                  <c:v>2009年</c:v>
                </c:pt>
                <c:pt idx="27">
                  <c:v>2010年</c:v>
                </c:pt>
                <c:pt idx="28">
                  <c:v>2011年</c:v>
                </c:pt>
                <c:pt idx="29">
                  <c:v>2012年</c:v>
                </c:pt>
                <c:pt idx="30">
                  <c:v>2013年</c:v>
                </c:pt>
                <c:pt idx="31">
                  <c:v>2014年</c:v>
                </c:pt>
                <c:pt idx="32">
                  <c:v>2015年</c:v>
                </c:pt>
                <c:pt idx="33">
                  <c:v>2016年</c:v>
                </c:pt>
                <c:pt idx="34">
                  <c:v>2017年</c:v>
                </c:pt>
                <c:pt idx="35">
                  <c:v>2018年</c:v>
                </c:pt>
              </c:strCache>
            </c:strRef>
          </c:cat>
          <c:val>
            <c:numRef>
              <c:f>'賃金指標 (2)'!$Y$23:$Y$58</c:f>
              <c:numCache>
                <c:formatCode>0.0_ </c:formatCode>
                <c:ptCount val="36"/>
                <c:pt idx="0">
                  <c:v>77.742374940315656</c:v>
                </c:pt>
                <c:pt idx="1">
                  <c:v>79.671865114635793</c:v>
                </c:pt>
                <c:pt idx="2">
                  <c:v>80.395423930005848</c:v>
                </c:pt>
                <c:pt idx="3">
                  <c:v>81.842541560745943</c:v>
                </c:pt>
                <c:pt idx="4">
                  <c:v>82.003332408605957</c:v>
                </c:pt>
                <c:pt idx="5">
                  <c:v>84.736776822226162</c:v>
                </c:pt>
                <c:pt idx="6">
                  <c:v>90.398911679010851</c:v>
                </c:pt>
                <c:pt idx="7">
                  <c:v>97.623014772149958</c:v>
                </c:pt>
                <c:pt idx="8">
                  <c:v>101.03982028917521</c:v>
                </c:pt>
                <c:pt idx="9">
                  <c:v>100.51792039098733</c:v>
                </c:pt>
                <c:pt idx="10">
                  <c:v>100.93544030953765</c:v>
                </c:pt>
                <c:pt idx="11">
                  <c:v>101.45734020772554</c:v>
                </c:pt>
                <c:pt idx="12">
                  <c:v>104.3799796375777</c:v>
                </c:pt>
                <c:pt idx="13">
                  <c:v>105.63253939322861</c:v>
                </c:pt>
                <c:pt idx="14">
                  <c:v>109.39021866018143</c:v>
                </c:pt>
                <c:pt idx="15">
                  <c:v>110.01649853800689</c:v>
                </c:pt>
                <c:pt idx="16">
                  <c:v>111.79095819184572</c:v>
                </c:pt>
                <c:pt idx="17">
                  <c:v>114.30568322274613</c:v>
                </c:pt>
                <c:pt idx="18">
                  <c:v>113.16262639051867</c:v>
                </c:pt>
                <c:pt idx="19">
                  <c:v>108.24748201194059</c:v>
                </c:pt>
                <c:pt idx="20">
                  <c:v>105.61845129781742</c:v>
                </c:pt>
                <c:pt idx="21">
                  <c:v>103.98095592885902</c:v>
                </c:pt>
                <c:pt idx="22">
                  <c:v>102.34346055990059</c:v>
                </c:pt>
                <c:pt idx="23">
                  <c:v>102.54814748102039</c:v>
                </c:pt>
                <c:pt idx="24">
                  <c:v>100.29659134870258</c:v>
                </c:pt>
                <c:pt idx="25">
                  <c:v>100.1942478881427</c:v>
                </c:pt>
                <c:pt idx="26">
                  <c:v>99.784874045903095</c:v>
                </c:pt>
                <c:pt idx="27">
                  <c:v>100.60362173038229</c:v>
                </c:pt>
                <c:pt idx="28">
                  <c:v>104.42655935613681</c:v>
                </c:pt>
                <c:pt idx="29">
                  <c:v>99.195171026156927</c:v>
                </c:pt>
                <c:pt idx="30">
                  <c:v>99.597585513078471</c:v>
                </c:pt>
                <c:pt idx="31">
                  <c:v>99.798792756539243</c:v>
                </c:pt>
                <c:pt idx="32">
                  <c:v>100</c:v>
                </c:pt>
                <c:pt idx="33">
                  <c:v>101.4</c:v>
                </c:pt>
                <c:pt idx="34">
                  <c:v>102.81960000000001</c:v>
                </c:pt>
                <c:pt idx="35">
                  <c:v>104.25907440000002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7-48B1-AC65-661FCF6E392B}"/>
            </c:ext>
          </c:extLst>
        </c:ser>
        <c:ser>
          <c:idx val="1"/>
          <c:order val="1"/>
          <c:tx>
            <c:strRef>
              <c:f>'賃金指標 (2)'!$Z$4</c:f>
              <c:strCache>
                <c:ptCount val="1"/>
                <c:pt idx="0">
                  <c:v>実質賃金指数(含サービス業)
2015年=100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(2)'!$V$23:$V$58</c:f>
              <c:strCache>
                <c:ptCount val="36"/>
                <c:pt idx="0">
                  <c:v>1983年</c:v>
                </c:pt>
                <c:pt idx="1">
                  <c:v>1984年</c:v>
                </c:pt>
                <c:pt idx="2">
                  <c:v>1985年</c:v>
                </c:pt>
                <c:pt idx="3">
                  <c:v>1986年</c:v>
                </c:pt>
                <c:pt idx="4">
                  <c:v>1987年</c:v>
                </c:pt>
                <c:pt idx="5">
                  <c:v>1988年</c:v>
                </c:pt>
                <c:pt idx="6">
                  <c:v>1989年</c:v>
                </c:pt>
                <c:pt idx="7">
                  <c:v>1990年</c:v>
                </c:pt>
                <c:pt idx="8">
                  <c:v>1991年</c:v>
                </c:pt>
                <c:pt idx="9">
                  <c:v>1992年</c:v>
                </c:pt>
                <c:pt idx="10">
                  <c:v>1993年</c:v>
                </c:pt>
                <c:pt idx="11">
                  <c:v>1994年</c:v>
                </c:pt>
                <c:pt idx="12">
                  <c:v>1995年</c:v>
                </c:pt>
                <c:pt idx="13">
                  <c:v>1996年</c:v>
                </c:pt>
                <c:pt idx="14">
                  <c:v>1997年</c:v>
                </c:pt>
                <c:pt idx="15">
                  <c:v>1998年</c:v>
                </c:pt>
                <c:pt idx="16">
                  <c:v>1999年</c:v>
                </c:pt>
                <c:pt idx="17">
                  <c:v>2000年</c:v>
                </c:pt>
                <c:pt idx="18">
                  <c:v>2001年</c:v>
                </c:pt>
                <c:pt idx="19">
                  <c:v>2002年</c:v>
                </c:pt>
                <c:pt idx="20">
                  <c:v>2003年</c:v>
                </c:pt>
                <c:pt idx="21">
                  <c:v>2004年</c:v>
                </c:pt>
                <c:pt idx="22">
                  <c:v>2005年</c:v>
                </c:pt>
                <c:pt idx="23">
                  <c:v>2006年</c:v>
                </c:pt>
                <c:pt idx="24">
                  <c:v>2007年</c:v>
                </c:pt>
                <c:pt idx="25">
                  <c:v>2008年</c:v>
                </c:pt>
                <c:pt idx="26">
                  <c:v>2009年</c:v>
                </c:pt>
                <c:pt idx="27">
                  <c:v>2010年</c:v>
                </c:pt>
                <c:pt idx="28">
                  <c:v>2011年</c:v>
                </c:pt>
                <c:pt idx="29">
                  <c:v>2012年</c:v>
                </c:pt>
                <c:pt idx="30">
                  <c:v>2013年</c:v>
                </c:pt>
                <c:pt idx="31">
                  <c:v>2014年</c:v>
                </c:pt>
                <c:pt idx="32">
                  <c:v>2015年</c:v>
                </c:pt>
                <c:pt idx="33">
                  <c:v>2016年</c:v>
                </c:pt>
                <c:pt idx="34">
                  <c:v>2017年</c:v>
                </c:pt>
                <c:pt idx="35">
                  <c:v>2018年</c:v>
                </c:pt>
              </c:strCache>
            </c:strRef>
          </c:cat>
          <c:val>
            <c:numRef>
              <c:f>'賃金指標 (2)'!$Z$23:$Z$58</c:f>
              <c:numCache>
                <c:formatCode>0.0_ </c:formatCode>
                <c:ptCount val="36"/>
                <c:pt idx="0">
                  <c:v>94.05794472493065</c:v>
                </c:pt>
                <c:pt idx="1">
                  <c:v>93.686907467633091</c:v>
                </c:pt>
                <c:pt idx="2">
                  <c:v>92.759314324389194</c:v>
                </c:pt>
                <c:pt idx="3">
                  <c:v>94.243463353579429</c:v>
                </c:pt>
                <c:pt idx="4">
                  <c:v>94.150704039255032</c:v>
                </c:pt>
                <c:pt idx="5">
                  <c:v>96.933483468986708</c:v>
                </c:pt>
                <c:pt idx="6">
                  <c:v>101.75338043705788</c:v>
                </c:pt>
                <c:pt idx="7">
                  <c:v>107.1088215126925</c:v>
                </c:pt>
                <c:pt idx="8">
                  <c:v>107.21593033420518</c:v>
                </c:pt>
                <c:pt idx="9">
                  <c:v>105.16239941046537</c:v>
                </c:pt>
                <c:pt idx="10">
                  <c:v>104.40583538592963</c:v>
                </c:pt>
                <c:pt idx="11">
                  <c:v>104.40583538592963</c:v>
                </c:pt>
                <c:pt idx="12">
                  <c:v>108.08057493367457</c:v>
                </c:pt>
                <c:pt idx="13">
                  <c:v>109.48562240781234</c:v>
                </c:pt>
                <c:pt idx="14">
                  <c:v>111.21491160675113</c:v>
                </c:pt>
                <c:pt idx="15">
                  <c:v>110.99875045688378</c:v>
                </c:pt>
                <c:pt idx="16">
                  <c:v>113.0522813806236</c:v>
                </c:pt>
                <c:pt idx="17">
                  <c:v>116.3089314615469</c:v>
                </c:pt>
                <c:pt idx="18">
                  <c:v>116.42524039300845</c:v>
                </c:pt>
                <c:pt idx="19">
                  <c:v>112.70335458623896</c:v>
                </c:pt>
                <c:pt idx="20">
                  <c:v>110.14455809408493</c:v>
                </c:pt>
                <c:pt idx="21">
                  <c:v>108.12648036622801</c:v>
                </c:pt>
                <c:pt idx="22">
                  <c:v>106.21461725562672</c:v>
                </c:pt>
                <c:pt idx="23">
                  <c:v>105.57732955209298</c:v>
                </c:pt>
                <c:pt idx="24">
                  <c:v>103.77168105874733</c:v>
                </c:pt>
                <c:pt idx="25">
                  <c:v>101.54117409637915</c:v>
                </c:pt>
                <c:pt idx="26">
                  <c:v>103.02817873795793</c:v>
                </c:pt>
                <c:pt idx="27">
                  <c:v>105.15247108307045</c:v>
                </c:pt>
                <c:pt idx="28">
                  <c:v>109.14826498422713</c:v>
                </c:pt>
                <c:pt idx="29">
                  <c:v>103.68033648790747</c:v>
                </c:pt>
                <c:pt idx="30">
                  <c:v>103.25972660357519</c:v>
                </c:pt>
                <c:pt idx="31">
                  <c:v>100.42060988433228</c:v>
                </c:pt>
                <c:pt idx="32">
                  <c:v>100</c:v>
                </c:pt>
                <c:pt idx="33">
                  <c:v>101.5</c:v>
                </c:pt>
                <c:pt idx="34">
                  <c:v>100</c:v>
                </c:pt>
                <c:pt idx="35">
                  <c:v>101.40000000000002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7-48B1-AC65-661FCF6E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060600"/>
        <c:axId val="480058960"/>
      </c:lineChart>
      <c:catAx>
        <c:axId val="48006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0058960"/>
        <c:crosses val="autoZero"/>
        <c:auto val="1"/>
        <c:lblAlgn val="ctr"/>
        <c:lblOffset val="100"/>
        <c:noMultiLvlLbl val="0"/>
      </c:catAx>
      <c:valAx>
        <c:axId val="48005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0060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賃金指数・実質賃金指数（調査産業計・含サービス業）</a:t>
            </a: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》2005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 b="0" i="0" u="none" strike="noStrike" baseline="0">
                <a:effectLst/>
              </a:rPr>
              <a:t>5</a:t>
            </a:r>
            <a:r>
              <a:rPr lang="ja-JP" altLang="en-US" sz="1200" b="0" i="0" u="none" strike="noStrike" baseline="0">
                <a:effectLst/>
              </a:rPr>
              <a:t>人以上規模　</a:t>
            </a:r>
            <a:r>
              <a:rPr lang="en-US" altLang="ja-JP" sz="1200" b="0" i="0" u="none" strike="noStrike" baseline="0">
                <a:effectLst/>
              </a:rPr>
              <a:t>1990-2018</a:t>
            </a:r>
            <a:r>
              <a:rPr lang="ja-JP" altLang="en-US" sz="1200" b="0" i="0" u="none" strike="noStrike" baseline="0">
                <a:effectLst/>
              </a:rPr>
              <a:t>年</a:t>
            </a:r>
            <a:endParaRPr lang="ja-JP" alt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(2)'!$AH$4</c:f>
              <c:strCache>
                <c:ptCount val="1"/>
                <c:pt idx="0">
                  <c:v>賃金指数(含サービス業)
2005年=100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(2)'!$AG$30:$AG$58</c:f>
              <c:strCache>
                <c:ptCount val="29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1998年</c:v>
                </c:pt>
                <c:pt idx="9">
                  <c:v>1999年</c:v>
                </c:pt>
                <c:pt idx="10">
                  <c:v>2000年</c:v>
                </c:pt>
                <c:pt idx="11">
                  <c:v>2001年</c:v>
                </c:pt>
                <c:pt idx="12">
                  <c:v>2002年</c:v>
                </c:pt>
                <c:pt idx="13">
                  <c:v>2003年</c:v>
                </c:pt>
                <c:pt idx="14">
                  <c:v>2004年</c:v>
                </c:pt>
                <c:pt idx="15">
                  <c:v>2005年</c:v>
                </c:pt>
                <c:pt idx="16">
                  <c:v>2006年</c:v>
                </c:pt>
                <c:pt idx="17">
                  <c:v>2007年</c:v>
                </c:pt>
                <c:pt idx="18">
                  <c:v>2008年</c:v>
                </c:pt>
                <c:pt idx="19">
                  <c:v>2009年</c:v>
                </c:pt>
                <c:pt idx="20">
                  <c:v>2010年</c:v>
                </c:pt>
                <c:pt idx="21">
                  <c:v>2011年</c:v>
                </c:pt>
                <c:pt idx="22">
                  <c:v>2012年</c:v>
                </c:pt>
                <c:pt idx="23">
                  <c:v>2013年</c:v>
                </c:pt>
                <c:pt idx="24">
                  <c:v>2014年</c:v>
                </c:pt>
                <c:pt idx="25">
                  <c:v>2015年</c:v>
                </c:pt>
                <c:pt idx="26">
                  <c:v>2016年</c:v>
                </c:pt>
                <c:pt idx="27">
                  <c:v>2017年</c:v>
                </c:pt>
                <c:pt idx="28">
                  <c:v>2018年</c:v>
                </c:pt>
              </c:strCache>
            </c:strRef>
          </c:cat>
          <c:val>
            <c:numRef>
              <c:f>'賃金指標 (2)'!$AH$30:$AH$58</c:f>
              <c:numCache>
                <c:formatCode>0.0_);[Red]\(0.0\)</c:formatCode>
                <c:ptCount val="29"/>
                <c:pt idx="0">
                  <c:v>96.4</c:v>
                </c:pt>
                <c:pt idx="1">
                  <c:v>100.7</c:v>
                </c:pt>
                <c:pt idx="2">
                  <c:v>102.7</c:v>
                </c:pt>
                <c:pt idx="3">
                  <c:v>102.9</c:v>
                </c:pt>
                <c:pt idx="4">
                  <c:v>104.5</c:v>
                </c:pt>
                <c:pt idx="5">
                  <c:v>105.6</c:v>
                </c:pt>
                <c:pt idx="6">
                  <c:v>106.8</c:v>
                </c:pt>
                <c:pt idx="7">
                  <c:v>108.5</c:v>
                </c:pt>
                <c:pt idx="8">
                  <c:v>107</c:v>
                </c:pt>
                <c:pt idx="9">
                  <c:v>105.5</c:v>
                </c:pt>
                <c:pt idx="10">
                  <c:v>105.6</c:v>
                </c:pt>
                <c:pt idx="11">
                  <c:v>103.9</c:v>
                </c:pt>
                <c:pt idx="12">
                  <c:v>100.9</c:v>
                </c:pt>
                <c:pt idx="13">
                  <c:v>100.1</c:v>
                </c:pt>
                <c:pt idx="14">
                  <c:v>99.4</c:v>
                </c:pt>
                <c:pt idx="15">
                  <c:v>100</c:v>
                </c:pt>
                <c:pt idx="16">
                  <c:v>100.2</c:v>
                </c:pt>
                <c:pt idx="17">
                  <c:v>99.2</c:v>
                </c:pt>
                <c:pt idx="18">
                  <c:v>98.9</c:v>
                </c:pt>
                <c:pt idx="19">
                  <c:v>95.1</c:v>
                </c:pt>
                <c:pt idx="20">
                  <c:v>95.577889447236174</c:v>
                </c:pt>
                <c:pt idx="21">
                  <c:v>95.386733668341705</c:v>
                </c:pt>
                <c:pt idx="22">
                  <c:v>94.526532663316587</c:v>
                </c:pt>
                <c:pt idx="23">
                  <c:v>94.144221105527635</c:v>
                </c:pt>
                <c:pt idx="24">
                  <c:v>98.995472837022149</c:v>
                </c:pt>
                <c:pt idx="25">
                  <c:v>99.094567404426556</c:v>
                </c:pt>
                <c:pt idx="26">
                  <c:v>99.788229376257547</c:v>
                </c:pt>
                <c:pt idx="27">
                  <c:v>100.18460764587523</c:v>
                </c:pt>
                <c:pt idx="28">
                  <c:v>101.57193158953721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0-4D45-8557-18A3AD49AB78}"/>
            </c:ext>
          </c:extLst>
        </c:ser>
        <c:ser>
          <c:idx val="1"/>
          <c:order val="1"/>
          <c:tx>
            <c:strRef>
              <c:f>'賃金指標 (2)'!$AI$4</c:f>
              <c:strCache>
                <c:ptCount val="1"/>
                <c:pt idx="0">
                  <c:v>実質賃金指数(含サービス業)
2005年=100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(2)'!$AG$30:$AG$58</c:f>
              <c:strCache>
                <c:ptCount val="29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1998年</c:v>
                </c:pt>
                <c:pt idx="9">
                  <c:v>1999年</c:v>
                </c:pt>
                <c:pt idx="10">
                  <c:v>2000年</c:v>
                </c:pt>
                <c:pt idx="11">
                  <c:v>2001年</c:v>
                </c:pt>
                <c:pt idx="12">
                  <c:v>2002年</c:v>
                </c:pt>
                <c:pt idx="13">
                  <c:v>2003年</c:v>
                </c:pt>
                <c:pt idx="14">
                  <c:v>2004年</c:v>
                </c:pt>
                <c:pt idx="15">
                  <c:v>2005年</c:v>
                </c:pt>
                <c:pt idx="16">
                  <c:v>2006年</c:v>
                </c:pt>
                <c:pt idx="17">
                  <c:v>2007年</c:v>
                </c:pt>
                <c:pt idx="18">
                  <c:v>2008年</c:v>
                </c:pt>
                <c:pt idx="19">
                  <c:v>2009年</c:v>
                </c:pt>
                <c:pt idx="20">
                  <c:v>2010年</c:v>
                </c:pt>
                <c:pt idx="21">
                  <c:v>2011年</c:v>
                </c:pt>
                <c:pt idx="22">
                  <c:v>2012年</c:v>
                </c:pt>
                <c:pt idx="23">
                  <c:v>2013年</c:v>
                </c:pt>
                <c:pt idx="24">
                  <c:v>2014年</c:v>
                </c:pt>
                <c:pt idx="25">
                  <c:v>2015年</c:v>
                </c:pt>
                <c:pt idx="26">
                  <c:v>2016年</c:v>
                </c:pt>
                <c:pt idx="27">
                  <c:v>2017年</c:v>
                </c:pt>
                <c:pt idx="28">
                  <c:v>2018年</c:v>
                </c:pt>
              </c:strCache>
            </c:strRef>
          </c:cat>
          <c:val>
            <c:numRef>
              <c:f>'賃金指標 (2)'!$AI$30:$AI$58</c:f>
              <c:numCache>
                <c:formatCode>0.0_);[Red]\(0.0\)</c:formatCode>
                <c:ptCount val="29"/>
                <c:pt idx="0">
                  <c:v>100.7</c:v>
                </c:pt>
                <c:pt idx="1">
                  <c:v>101.9</c:v>
                </c:pt>
                <c:pt idx="2">
                  <c:v>102.3</c:v>
                </c:pt>
                <c:pt idx="3">
                  <c:v>101.4</c:v>
                </c:pt>
                <c:pt idx="4">
                  <c:v>102.5</c:v>
                </c:pt>
                <c:pt idx="5">
                  <c:v>103.7</c:v>
                </c:pt>
                <c:pt idx="6">
                  <c:v>104.9</c:v>
                </c:pt>
                <c:pt idx="7">
                  <c:v>104.9</c:v>
                </c:pt>
                <c:pt idx="8">
                  <c:v>102.8</c:v>
                </c:pt>
                <c:pt idx="9">
                  <c:v>101.7</c:v>
                </c:pt>
                <c:pt idx="10">
                  <c:v>102.7</c:v>
                </c:pt>
                <c:pt idx="11">
                  <c:v>102.1</c:v>
                </c:pt>
                <c:pt idx="12">
                  <c:v>100.2</c:v>
                </c:pt>
                <c:pt idx="13">
                  <c:v>99.7</c:v>
                </c:pt>
                <c:pt idx="14">
                  <c:v>99</c:v>
                </c:pt>
                <c:pt idx="15">
                  <c:v>100</c:v>
                </c:pt>
                <c:pt idx="16">
                  <c:v>99.9</c:v>
                </c:pt>
                <c:pt idx="17">
                  <c:v>98.8</c:v>
                </c:pt>
                <c:pt idx="18">
                  <c:v>97</c:v>
                </c:pt>
                <c:pt idx="19">
                  <c:v>94.6</c:v>
                </c:pt>
                <c:pt idx="20">
                  <c:v>95.845997973657546</c:v>
                </c:pt>
                <c:pt idx="21">
                  <c:v>95.941843971631201</c:v>
                </c:pt>
                <c:pt idx="22">
                  <c:v>95.079229989868281</c:v>
                </c:pt>
                <c:pt idx="23">
                  <c:v>94.216616008105348</c:v>
                </c:pt>
                <c:pt idx="24">
                  <c:v>91.532928064842949</c:v>
                </c:pt>
                <c:pt idx="25">
                  <c:v>90.716479747118868</c:v>
                </c:pt>
                <c:pt idx="26">
                  <c:v>91.442211585095833</c:v>
                </c:pt>
                <c:pt idx="27">
                  <c:v>91.260778625601588</c:v>
                </c:pt>
                <c:pt idx="28">
                  <c:v>91.442211585095833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0-4D45-8557-18A3AD49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941208"/>
        <c:axId val="479945144"/>
      </c:lineChart>
      <c:catAx>
        <c:axId val="47994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945144"/>
        <c:crosses val="autoZero"/>
        <c:auto val="1"/>
        <c:lblAlgn val="ctr"/>
        <c:lblOffset val="100"/>
        <c:noMultiLvlLbl val="0"/>
      </c:catAx>
      <c:valAx>
        <c:axId val="47994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941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賃金指数・実質賃金指数（調査産業計・含サービス業）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》2015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5</a:t>
            </a:r>
            <a:r>
              <a:rPr lang="ja-JP" altLang="en-US" sz="1200"/>
              <a:t>人以上規模　</a:t>
            </a:r>
            <a:r>
              <a:rPr lang="en-US" altLang="ja-JP" sz="1200"/>
              <a:t>1990-2018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(2)'!$AJ$4</c:f>
              <c:strCache>
                <c:ptCount val="1"/>
                <c:pt idx="0">
                  <c:v>賃金指数(含サービス業)
2015年=100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(2)'!$AG$30:$AG$58</c:f>
              <c:strCache>
                <c:ptCount val="29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1998年</c:v>
                </c:pt>
                <c:pt idx="9">
                  <c:v>1999年</c:v>
                </c:pt>
                <c:pt idx="10">
                  <c:v>2000年</c:v>
                </c:pt>
                <c:pt idx="11">
                  <c:v>2001年</c:v>
                </c:pt>
                <c:pt idx="12">
                  <c:v>2002年</c:v>
                </c:pt>
                <c:pt idx="13">
                  <c:v>2003年</c:v>
                </c:pt>
                <c:pt idx="14">
                  <c:v>2004年</c:v>
                </c:pt>
                <c:pt idx="15">
                  <c:v>2005年</c:v>
                </c:pt>
                <c:pt idx="16">
                  <c:v>2006年</c:v>
                </c:pt>
                <c:pt idx="17">
                  <c:v>2007年</c:v>
                </c:pt>
                <c:pt idx="18">
                  <c:v>2008年</c:v>
                </c:pt>
                <c:pt idx="19">
                  <c:v>2009年</c:v>
                </c:pt>
                <c:pt idx="20">
                  <c:v>2010年</c:v>
                </c:pt>
                <c:pt idx="21">
                  <c:v>2011年</c:v>
                </c:pt>
                <c:pt idx="22">
                  <c:v>2012年</c:v>
                </c:pt>
                <c:pt idx="23">
                  <c:v>2013年</c:v>
                </c:pt>
                <c:pt idx="24">
                  <c:v>2014年</c:v>
                </c:pt>
                <c:pt idx="25">
                  <c:v>2015年</c:v>
                </c:pt>
                <c:pt idx="26">
                  <c:v>2016年</c:v>
                </c:pt>
                <c:pt idx="27">
                  <c:v>2017年</c:v>
                </c:pt>
                <c:pt idx="28">
                  <c:v>2018年</c:v>
                </c:pt>
              </c:strCache>
            </c:strRef>
          </c:cat>
          <c:val>
            <c:numRef>
              <c:f>'賃金指標 (2)'!$AJ$30:$AJ$58</c:f>
              <c:numCache>
                <c:formatCode>0.0_);[Red]\(0.0\)</c:formatCode>
                <c:ptCount val="29"/>
                <c:pt idx="0">
                  <c:v>97.280812182741116</c:v>
                </c:pt>
                <c:pt idx="1">
                  <c:v>101.62010152284265</c:v>
                </c:pt>
                <c:pt idx="2">
                  <c:v>103.63837563451777</c:v>
                </c:pt>
                <c:pt idx="3">
                  <c:v>103.84020304568529</c:v>
                </c:pt>
                <c:pt idx="4">
                  <c:v>105.45482233502538</c:v>
                </c:pt>
                <c:pt idx="5">
                  <c:v>106.5648730964467</c:v>
                </c:pt>
                <c:pt idx="6">
                  <c:v>107.77583756345177</c:v>
                </c:pt>
                <c:pt idx="7">
                  <c:v>109.49137055837564</c:v>
                </c:pt>
                <c:pt idx="8">
                  <c:v>107.97766497461929</c:v>
                </c:pt>
                <c:pt idx="9">
                  <c:v>106.46395939086295</c:v>
                </c:pt>
                <c:pt idx="10">
                  <c:v>106.5648730964467</c:v>
                </c:pt>
                <c:pt idx="11">
                  <c:v>104.84934010152284</c:v>
                </c:pt>
                <c:pt idx="12">
                  <c:v>101.82192893401016</c:v>
                </c:pt>
                <c:pt idx="13">
                  <c:v>101.0146192893401</c:v>
                </c:pt>
                <c:pt idx="14">
                  <c:v>100.30822335025381</c:v>
                </c:pt>
                <c:pt idx="15">
                  <c:v>100.91370558375635</c:v>
                </c:pt>
                <c:pt idx="16">
                  <c:v>101.11553299492387</c:v>
                </c:pt>
                <c:pt idx="17">
                  <c:v>100.1063959390863</c:v>
                </c:pt>
                <c:pt idx="18">
                  <c:v>99.803654822335034</c:v>
                </c:pt>
                <c:pt idx="19">
                  <c:v>95.968934010152282</c:v>
                </c:pt>
                <c:pt idx="20">
                  <c:v>96.451189959952046</c:v>
                </c:pt>
                <c:pt idx="21">
                  <c:v>96.258287580032146</c:v>
                </c:pt>
                <c:pt idx="22">
                  <c:v>95.390226870392581</c:v>
                </c:pt>
                <c:pt idx="23">
                  <c:v>95.004422110552767</c:v>
                </c:pt>
                <c:pt idx="24">
                  <c:v>99.90000000000002</c:v>
                </c:pt>
                <c:pt idx="25">
                  <c:v>100</c:v>
                </c:pt>
                <c:pt idx="26">
                  <c:v>100.7</c:v>
                </c:pt>
                <c:pt idx="27">
                  <c:v>101.40490000000001</c:v>
                </c:pt>
                <c:pt idx="28">
                  <c:v>102.11473430000001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2-45E8-BAE9-ABCF916D5427}"/>
            </c:ext>
          </c:extLst>
        </c:ser>
        <c:ser>
          <c:idx val="1"/>
          <c:order val="1"/>
          <c:tx>
            <c:strRef>
              <c:f>'賃金指標 (2)'!$AK$4</c:f>
              <c:strCache>
                <c:ptCount val="1"/>
                <c:pt idx="0">
                  <c:v>実質賃金指数(含サービス業)
2015年=100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(2)'!$AG$30:$AG$58</c:f>
              <c:strCache>
                <c:ptCount val="29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1998年</c:v>
                </c:pt>
                <c:pt idx="9">
                  <c:v>1999年</c:v>
                </c:pt>
                <c:pt idx="10">
                  <c:v>2000年</c:v>
                </c:pt>
                <c:pt idx="11">
                  <c:v>2001年</c:v>
                </c:pt>
                <c:pt idx="12">
                  <c:v>2002年</c:v>
                </c:pt>
                <c:pt idx="13">
                  <c:v>2003年</c:v>
                </c:pt>
                <c:pt idx="14">
                  <c:v>2004年</c:v>
                </c:pt>
                <c:pt idx="15">
                  <c:v>2005年</c:v>
                </c:pt>
                <c:pt idx="16">
                  <c:v>2006年</c:v>
                </c:pt>
                <c:pt idx="17">
                  <c:v>2007年</c:v>
                </c:pt>
                <c:pt idx="18">
                  <c:v>2008年</c:v>
                </c:pt>
                <c:pt idx="19">
                  <c:v>2009年</c:v>
                </c:pt>
                <c:pt idx="20">
                  <c:v>2010年</c:v>
                </c:pt>
                <c:pt idx="21">
                  <c:v>2011年</c:v>
                </c:pt>
                <c:pt idx="22">
                  <c:v>2012年</c:v>
                </c:pt>
                <c:pt idx="23">
                  <c:v>2013年</c:v>
                </c:pt>
                <c:pt idx="24">
                  <c:v>2014年</c:v>
                </c:pt>
                <c:pt idx="25">
                  <c:v>2015年</c:v>
                </c:pt>
                <c:pt idx="26">
                  <c:v>2016年</c:v>
                </c:pt>
                <c:pt idx="27">
                  <c:v>2017年</c:v>
                </c:pt>
                <c:pt idx="28">
                  <c:v>2018年</c:v>
                </c:pt>
              </c:strCache>
            </c:strRef>
          </c:cat>
          <c:val>
            <c:numRef>
              <c:f>'賃金指標 (2)'!$AK$30:$AK$58</c:f>
              <c:numCache>
                <c:formatCode>0.0_);[Red]\(0.0\)</c:formatCode>
                <c:ptCount val="29"/>
                <c:pt idx="0">
                  <c:v>125.10629303881093</c:v>
                </c:pt>
                <c:pt idx="1">
                  <c:v>123.99037962221101</c:v>
                </c:pt>
                <c:pt idx="2">
                  <c:v>122.88441984361842</c:v>
                </c:pt>
                <c:pt idx="3">
                  <c:v>121.7883249193443</c:v>
                </c:pt>
                <c:pt idx="4">
                  <c:v>120.70200685762566</c:v>
                </c:pt>
                <c:pt idx="5">
                  <c:v>119.6253784515616</c:v>
                </c:pt>
                <c:pt idx="6">
                  <c:v>118.55835327211257</c:v>
                </c:pt>
                <c:pt idx="7">
                  <c:v>117.50084566116209</c:v>
                </c:pt>
                <c:pt idx="8">
                  <c:v>116.4527707246403</c:v>
                </c:pt>
                <c:pt idx="9">
                  <c:v>115.41404432570891</c:v>
                </c:pt>
                <c:pt idx="10">
                  <c:v>114.38458307800684</c:v>
                </c:pt>
                <c:pt idx="11">
                  <c:v>113.36430433895623</c:v>
                </c:pt>
                <c:pt idx="12">
                  <c:v>112.35312620312807</c:v>
                </c:pt>
                <c:pt idx="13">
                  <c:v>111.35096749566705</c:v>
                </c:pt>
                <c:pt idx="14">
                  <c:v>110.35774776577507</c:v>
                </c:pt>
                <c:pt idx="15">
                  <c:v>109.37338728025277</c:v>
                </c:pt>
                <c:pt idx="16">
                  <c:v>108.39780701709887</c:v>
                </c:pt>
                <c:pt idx="17">
                  <c:v>107.43092865916636</c:v>
                </c:pt>
                <c:pt idx="18">
                  <c:v>106.47267458787547</c:v>
                </c:pt>
                <c:pt idx="19">
                  <c:v>105.52296787698262</c:v>
                </c:pt>
                <c:pt idx="20">
                  <c:v>104.58173228640496</c:v>
                </c:pt>
                <c:pt idx="21">
                  <c:v>103.64889225610004</c:v>
                </c:pt>
                <c:pt idx="22">
                  <c:v>102.72437290000002</c:v>
                </c:pt>
                <c:pt idx="23">
                  <c:v>101.80810000000001</c:v>
                </c:pt>
                <c:pt idx="24">
                  <c:v>100.9</c:v>
                </c:pt>
                <c:pt idx="25">
                  <c:v>100</c:v>
                </c:pt>
                <c:pt idx="26">
                  <c:v>100.80000000000001</c:v>
                </c:pt>
                <c:pt idx="27">
                  <c:v>101.60640000000002</c:v>
                </c:pt>
                <c:pt idx="28">
                  <c:v>102.41925120000005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2-45E8-BAE9-ABCF916D5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75888"/>
        <c:axId val="337275232"/>
      </c:lineChart>
      <c:catAx>
        <c:axId val="3372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275232"/>
        <c:crosses val="autoZero"/>
        <c:auto val="1"/>
        <c:lblAlgn val="ctr"/>
        <c:lblOffset val="100"/>
        <c:noMultiLvlLbl val="0"/>
      </c:catAx>
      <c:valAx>
        <c:axId val="33727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2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賃金指数・実質賃金指数（調査産業計・含サービス業）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》2015</a:t>
            </a:r>
            <a:r>
              <a:rPr lang="ja-JP" altLang="en-US" sz="1200"/>
              <a:t>年</a:t>
            </a:r>
            <a:r>
              <a:rPr lang="en-US" altLang="ja-JP" sz="1200"/>
              <a:t>=100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5</a:t>
            </a:r>
            <a:r>
              <a:rPr lang="ja-JP" altLang="en-US" sz="1200"/>
              <a:t>人以上規模　</a:t>
            </a:r>
            <a:r>
              <a:rPr lang="en-US" altLang="ja-JP" sz="1200"/>
              <a:t>2010-2018</a:t>
            </a:r>
            <a:r>
              <a:rPr lang="ja-JP" altLang="en-US" sz="1200"/>
              <a:t>年</a:t>
            </a:r>
            <a:endParaRPr lang="en-US" altLang="ja-JP" sz="1200"/>
          </a:p>
          <a:p>
            <a:pPr>
              <a:defRPr/>
            </a:pP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'賃金指標 (2)'!$AS$4</c:f>
              <c:strCache>
                <c:ptCount val="1"/>
                <c:pt idx="0">
                  <c:v>賃金指数(含サービス業)
2015年=100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(2)'!$AG$50:$AG$58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'賃金指標 (2)'!$AS$50:$AS$58</c:f>
              <c:numCache>
                <c:formatCode>0.0_);[Red]\(0.0\)</c:formatCode>
                <c:ptCount val="9"/>
                <c:pt idx="0">
                  <c:v>95.145631067961162</c:v>
                </c:pt>
                <c:pt idx="1">
                  <c:v>99.617475728155341</c:v>
                </c:pt>
                <c:pt idx="2">
                  <c:v>94.099029126213594</c:v>
                </c:pt>
                <c:pt idx="3">
                  <c:v>94.860194174757282</c:v>
                </c:pt>
                <c:pt idx="4">
                  <c:v>98</c:v>
                </c:pt>
                <c:pt idx="5">
                  <c:v>100</c:v>
                </c:pt>
                <c:pt idx="6">
                  <c:v>98.8</c:v>
                </c:pt>
                <c:pt idx="7">
                  <c:v>97.6</c:v>
                </c:pt>
                <c:pt idx="8">
                  <c:v>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9-4467-ABE7-355C956D1C15}"/>
            </c:ext>
          </c:extLst>
        </c:ser>
        <c:ser>
          <c:idx val="1"/>
          <c:order val="1"/>
          <c:tx>
            <c:strRef>
              <c:f>'賃金指標 (2)'!$AT$4</c:f>
              <c:strCache>
                <c:ptCount val="1"/>
                <c:pt idx="0">
                  <c:v>実質賃金指数(含サービス業)
2015年=100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'賃金指標 (2)'!$AG$50:$AG$58</c:f>
              <c:strCache>
                <c:ptCount val="9"/>
                <c:pt idx="0">
                  <c:v>2010年</c:v>
                </c:pt>
                <c:pt idx="1">
                  <c:v>2011年</c:v>
                </c:pt>
                <c:pt idx="2">
                  <c:v>2012年</c:v>
                </c:pt>
                <c:pt idx="3">
                  <c:v>2013年</c:v>
                </c:pt>
                <c:pt idx="4">
                  <c:v>2014年</c:v>
                </c:pt>
                <c:pt idx="5">
                  <c:v>2015年</c:v>
                </c:pt>
                <c:pt idx="6">
                  <c:v>2016年</c:v>
                </c:pt>
                <c:pt idx="7">
                  <c:v>2017年</c:v>
                </c:pt>
                <c:pt idx="8">
                  <c:v>2018年</c:v>
                </c:pt>
              </c:strCache>
            </c:strRef>
          </c:cat>
          <c:val>
            <c:numRef>
              <c:f>'賃金指標 (2)'!$AT$50:$AT$58</c:f>
              <c:numCache>
                <c:formatCode>0.0_);[Red]\(0.0\)</c:formatCode>
                <c:ptCount val="9"/>
                <c:pt idx="0">
                  <c:v>99.394550958627661</c:v>
                </c:pt>
                <c:pt idx="1">
                  <c:v>104.06609485368317</c:v>
                </c:pt>
                <c:pt idx="2">
                  <c:v>98.301210898082772</c:v>
                </c:pt>
                <c:pt idx="3">
                  <c:v>98.301210898082772</c:v>
                </c:pt>
                <c:pt idx="4">
                  <c:v>98.5</c:v>
                </c:pt>
                <c:pt idx="5">
                  <c:v>100</c:v>
                </c:pt>
                <c:pt idx="6">
                  <c:v>98.9</c:v>
                </c:pt>
                <c:pt idx="7">
                  <c:v>96.2</c:v>
                </c:pt>
                <c:pt idx="8">
                  <c:v>95.7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9-4467-ABE7-355C956D1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08296"/>
        <c:axId val="484214200"/>
      </c:lineChart>
      <c:catAx>
        <c:axId val="48420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4214200"/>
        <c:crosses val="autoZero"/>
        <c:auto val="1"/>
        <c:lblAlgn val="ctr"/>
        <c:lblOffset val="100"/>
        <c:noMultiLvlLbl val="0"/>
      </c:catAx>
      <c:valAx>
        <c:axId val="48421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420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パートタイム労働者比率</a:t>
            </a:r>
            <a:r>
              <a:rPr lang="en-US" altLang="ja-JP" sz="1200"/>
              <a:t>《</a:t>
            </a:r>
            <a:r>
              <a:rPr lang="ja-JP" altLang="en-US" sz="1200"/>
              <a:t>毎月勤労統計調査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1990-2017</a:t>
            </a:r>
            <a:r>
              <a:rPr lang="ja-JP" altLang="en-US" sz="1200"/>
              <a:t>年</a:t>
            </a:r>
            <a:endParaRPr lang="en-US" altLang="ja-JP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非正規!$K$5</c:f>
              <c:strCache>
                <c:ptCount val="1"/>
                <c:pt idx="0">
                  <c:v>5人以上規模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非正規!$J$6:$J$33</c:f>
              <c:strCache>
                <c:ptCount val="28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1998年</c:v>
                </c:pt>
                <c:pt idx="9">
                  <c:v>1999年</c:v>
                </c:pt>
                <c:pt idx="10">
                  <c:v>2000年</c:v>
                </c:pt>
                <c:pt idx="11">
                  <c:v>2001年</c:v>
                </c:pt>
                <c:pt idx="12">
                  <c:v>2002年</c:v>
                </c:pt>
                <c:pt idx="13">
                  <c:v>2003年</c:v>
                </c:pt>
                <c:pt idx="14">
                  <c:v>2004年</c:v>
                </c:pt>
                <c:pt idx="15">
                  <c:v>2005年</c:v>
                </c:pt>
                <c:pt idx="16">
                  <c:v>2006年</c:v>
                </c:pt>
                <c:pt idx="17">
                  <c:v>2007年</c:v>
                </c:pt>
                <c:pt idx="18">
                  <c:v>2008年</c:v>
                </c:pt>
                <c:pt idx="19">
                  <c:v>2009年</c:v>
                </c:pt>
                <c:pt idx="20">
                  <c:v>2010年</c:v>
                </c:pt>
                <c:pt idx="21">
                  <c:v>2011年</c:v>
                </c:pt>
                <c:pt idx="22">
                  <c:v>2012年</c:v>
                </c:pt>
                <c:pt idx="23">
                  <c:v>2013年</c:v>
                </c:pt>
                <c:pt idx="24">
                  <c:v>2014年</c:v>
                </c:pt>
                <c:pt idx="25">
                  <c:v>2015年</c:v>
                </c:pt>
                <c:pt idx="26">
                  <c:v>2016年</c:v>
                </c:pt>
                <c:pt idx="27">
                  <c:v>2017年</c:v>
                </c:pt>
              </c:strCache>
            </c:strRef>
          </c:cat>
          <c:val>
            <c:numRef>
              <c:f>非正規!$K$6:$K$33</c:f>
              <c:numCache>
                <c:formatCode>0.0_ </c:formatCode>
                <c:ptCount val="28"/>
                <c:pt idx="0">
                  <c:v>12.97</c:v>
                </c:pt>
                <c:pt idx="1">
                  <c:v>13.47</c:v>
                </c:pt>
                <c:pt idx="2">
                  <c:v>13.82</c:v>
                </c:pt>
                <c:pt idx="3">
                  <c:v>14.38</c:v>
                </c:pt>
                <c:pt idx="4">
                  <c:v>14.44</c:v>
                </c:pt>
                <c:pt idx="5">
                  <c:v>14.47</c:v>
                </c:pt>
                <c:pt idx="6">
                  <c:v>15.02</c:v>
                </c:pt>
                <c:pt idx="7">
                  <c:v>15.59</c:v>
                </c:pt>
                <c:pt idx="8">
                  <c:v>16.27</c:v>
                </c:pt>
                <c:pt idx="9">
                  <c:v>19.53</c:v>
                </c:pt>
                <c:pt idx="10">
                  <c:v>20.2</c:v>
                </c:pt>
                <c:pt idx="11">
                  <c:v>15.7</c:v>
                </c:pt>
                <c:pt idx="12">
                  <c:v>14.2</c:v>
                </c:pt>
                <c:pt idx="13">
                  <c:v>14.6</c:v>
                </c:pt>
                <c:pt idx="14">
                  <c:v>17.3</c:v>
                </c:pt>
                <c:pt idx="15">
                  <c:v>19.399999999999999</c:v>
                </c:pt>
                <c:pt idx="16">
                  <c:v>21.4</c:v>
                </c:pt>
                <c:pt idx="17">
                  <c:v>20</c:v>
                </c:pt>
                <c:pt idx="18">
                  <c:v>21.6</c:v>
                </c:pt>
                <c:pt idx="19">
                  <c:v>22.6</c:v>
                </c:pt>
                <c:pt idx="20">
                  <c:v>21.3</c:v>
                </c:pt>
                <c:pt idx="21">
                  <c:v>18.600000000000001</c:v>
                </c:pt>
                <c:pt idx="22">
                  <c:v>21.6</c:v>
                </c:pt>
                <c:pt idx="23">
                  <c:v>21.7</c:v>
                </c:pt>
                <c:pt idx="24">
                  <c:v>18.899999999999999</c:v>
                </c:pt>
                <c:pt idx="25">
                  <c:v>21.7</c:v>
                </c:pt>
                <c:pt idx="26">
                  <c:v>23.1</c:v>
                </c:pt>
                <c:pt idx="27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7-44C4-9D4F-252BD2E533F0}"/>
            </c:ext>
          </c:extLst>
        </c:ser>
        <c:ser>
          <c:idx val="1"/>
          <c:order val="1"/>
          <c:tx>
            <c:strRef>
              <c:f>非正規!$L$5</c:f>
              <c:strCache>
                <c:ptCount val="1"/>
                <c:pt idx="0">
                  <c:v>30人以上規模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非正規!$J$6:$J$33</c:f>
              <c:strCache>
                <c:ptCount val="28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1998年</c:v>
                </c:pt>
                <c:pt idx="9">
                  <c:v>1999年</c:v>
                </c:pt>
                <c:pt idx="10">
                  <c:v>2000年</c:v>
                </c:pt>
                <c:pt idx="11">
                  <c:v>2001年</c:v>
                </c:pt>
                <c:pt idx="12">
                  <c:v>2002年</c:v>
                </c:pt>
                <c:pt idx="13">
                  <c:v>2003年</c:v>
                </c:pt>
                <c:pt idx="14">
                  <c:v>2004年</c:v>
                </c:pt>
                <c:pt idx="15">
                  <c:v>2005年</c:v>
                </c:pt>
                <c:pt idx="16">
                  <c:v>2006年</c:v>
                </c:pt>
                <c:pt idx="17">
                  <c:v>2007年</c:v>
                </c:pt>
                <c:pt idx="18">
                  <c:v>2008年</c:v>
                </c:pt>
                <c:pt idx="19">
                  <c:v>2009年</c:v>
                </c:pt>
                <c:pt idx="20">
                  <c:v>2010年</c:v>
                </c:pt>
                <c:pt idx="21">
                  <c:v>2011年</c:v>
                </c:pt>
                <c:pt idx="22">
                  <c:v>2012年</c:v>
                </c:pt>
                <c:pt idx="23">
                  <c:v>2013年</c:v>
                </c:pt>
                <c:pt idx="24">
                  <c:v>2014年</c:v>
                </c:pt>
                <c:pt idx="25">
                  <c:v>2015年</c:v>
                </c:pt>
                <c:pt idx="26">
                  <c:v>2016年</c:v>
                </c:pt>
                <c:pt idx="27">
                  <c:v>2017年</c:v>
                </c:pt>
              </c:strCache>
            </c:strRef>
          </c:cat>
          <c:val>
            <c:numRef>
              <c:f>非正規!$L$6:$L$33</c:f>
              <c:numCache>
                <c:formatCode>0.0_ </c:formatCode>
                <c:ptCount val="28"/>
                <c:pt idx="0">
                  <c:v>10.82</c:v>
                </c:pt>
                <c:pt idx="1">
                  <c:v>11.25</c:v>
                </c:pt>
                <c:pt idx="2">
                  <c:v>11.53</c:v>
                </c:pt>
                <c:pt idx="3">
                  <c:v>11.55</c:v>
                </c:pt>
                <c:pt idx="4">
                  <c:v>11.53</c:v>
                </c:pt>
                <c:pt idx="5">
                  <c:v>11.49</c:v>
                </c:pt>
                <c:pt idx="6">
                  <c:v>11.69</c:v>
                </c:pt>
                <c:pt idx="7">
                  <c:v>12.22</c:v>
                </c:pt>
                <c:pt idx="8">
                  <c:v>12.91</c:v>
                </c:pt>
                <c:pt idx="9">
                  <c:v>16.88</c:v>
                </c:pt>
                <c:pt idx="10">
                  <c:v>17.34</c:v>
                </c:pt>
                <c:pt idx="11">
                  <c:v>13.3</c:v>
                </c:pt>
                <c:pt idx="12">
                  <c:v>12.1</c:v>
                </c:pt>
                <c:pt idx="13">
                  <c:v>12.4</c:v>
                </c:pt>
                <c:pt idx="14">
                  <c:v>16.2</c:v>
                </c:pt>
                <c:pt idx="15">
                  <c:v>18.7</c:v>
                </c:pt>
                <c:pt idx="16">
                  <c:v>19.2</c:v>
                </c:pt>
                <c:pt idx="17">
                  <c:v>18.3</c:v>
                </c:pt>
                <c:pt idx="18">
                  <c:v>20.3</c:v>
                </c:pt>
                <c:pt idx="19">
                  <c:v>19.399999999999999</c:v>
                </c:pt>
                <c:pt idx="20">
                  <c:v>20</c:v>
                </c:pt>
                <c:pt idx="21">
                  <c:v>19.899999999999999</c:v>
                </c:pt>
                <c:pt idx="22">
                  <c:v>19.600000000000001</c:v>
                </c:pt>
                <c:pt idx="23">
                  <c:v>19</c:v>
                </c:pt>
                <c:pt idx="24">
                  <c:v>19.2</c:v>
                </c:pt>
                <c:pt idx="25">
                  <c:v>22.1</c:v>
                </c:pt>
                <c:pt idx="26">
                  <c:v>21.7</c:v>
                </c:pt>
                <c:pt idx="27">
                  <c:v>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7-44C4-9D4F-252BD2E53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508200"/>
        <c:axId val="737512136"/>
      </c:lineChart>
      <c:catAx>
        <c:axId val="73750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512136"/>
        <c:crosses val="autoZero"/>
        <c:auto val="1"/>
        <c:lblAlgn val="ctr"/>
        <c:lblOffset val="100"/>
        <c:noMultiLvlLbl val="0"/>
      </c:catAx>
      <c:valAx>
        <c:axId val="73751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508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可処分所得に占める借入金、月賦・掛買の割合</a:t>
            </a:r>
            <a:endParaRPr lang="en-US" altLang="ja-JP"/>
          </a:p>
          <a:p>
            <a:pPr>
              <a:defRPr/>
            </a:pPr>
            <a:r>
              <a:rPr lang="ja-JP" altLang="en-US"/>
              <a:t>全国平均 </a:t>
            </a:r>
            <a:r>
              <a:rPr lang="en-US" altLang="ja-JP"/>
              <a:t>1965-2018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'家計主要指標1 (全国) (2)'!$AG$4</c:f>
              <c:strCache>
                <c:ptCount val="1"/>
                <c:pt idx="0">
                  <c:v>土地家屋借入金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(2)'!$AG$5:$AG$58</c:f>
              <c:numCache>
                <c:formatCode>0.0%</c:formatCode>
                <c:ptCount val="54"/>
                <c:pt idx="0">
                  <c:v>1.4154507446647749E-2</c:v>
                </c:pt>
                <c:pt idx="1">
                  <c:v>1.2923946951884806E-2</c:v>
                </c:pt>
                <c:pt idx="2">
                  <c:v>9.494856952484072E-3</c:v>
                </c:pt>
                <c:pt idx="3">
                  <c:v>1.471100278551532E-2</c:v>
                </c:pt>
                <c:pt idx="4">
                  <c:v>9.9148723084626945E-3</c:v>
                </c:pt>
                <c:pt idx="5">
                  <c:v>8.298434876584904E-3</c:v>
                </c:pt>
                <c:pt idx="6">
                  <c:v>8.4332817188497843E-3</c:v>
                </c:pt>
                <c:pt idx="7">
                  <c:v>9.5740230628980957E-3</c:v>
                </c:pt>
                <c:pt idx="8">
                  <c:v>1.5450359426243085E-2</c:v>
                </c:pt>
                <c:pt idx="9">
                  <c:v>1.1350991614534806E-2</c:v>
                </c:pt>
                <c:pt idx="10">
                  <c:v>9.9949422065899792E-3</c:v>
                </c:pt>
                <c:pt idx="11">
                  <c:v>9.7960267623853139E-3</c:v>
                </c:pt>
                <c:pt idx="12">
                  <c:v>8.9139424202231404E-3</c:v>
                </c:pt>
                <c:pt idx="13">
                  <c:v>1.0610158079516993E-2</c:v>
                </c:pt>
                <c:pt idx="14">
                  <c:v>1.0386015312312605E-2</c:v>
                </c:pt>
                <c:pt idx="15">
                  <c:v>1.555560646573872E-2</c:v>
                </c:pt>
                <c:pt idx="16">
                  <c:v>1.1708937559687216E-2</c:v>
                </c:pt>
                <c:pt idx="17">
                  <c:v>9.2362439870531648E-3</c:v>
                </c:pt>
                <c:pt idx="18">
                  <c:v>7.0093254250783903E-3</c:v>
                </c:pt>
                <c:pt idx="19">
                  <c:v>8.6154839391907115E-3</c:v>
                </c:pt>
                <c:pt idx="20">
                  <c:v>1.6949742168036328E-2</c:v>
                </c:pt>
                <c:pt idx="21">
                  <c:v>9.7017284991568302E-3</c:v>
                </c:pt>
                <c:pt idx="22">
                  <c:v>1.5816624237698612E-2</c:v>
                </c:pt>
                <c:pt idx="23">
                  <c:v>1.2329469032216742E-2</c:v>
                </c:pt>
                <c:pt idx="24">
                  <c:v>5.5192378421346118E-3</c:v>
                </c:pt>
                <c:pt idx="25">
                  <c:v>1.001273440035956E-2</c:v>
                </c:pt>
                <c:pt idx="26">
                  <c:v>7.6402033363371005E-3</c:v>
                </c:pt>
                <c:pt idx="27">
                  <c:v>8.1944028133694152E-3</c:v>
                </c:pt>
                <c:pt idx="28">
                  <c:v>1.6254143530863421E-2</c:v>
                </c:pt>
                <c:pt idx="29">
                  <c:v>3.3977031368848949E-2</c:v>
                </c:pt>
                <c:pt idx="30">
                  <c:v>2.8923168814577311E-2</c:v>
                </c:pt>
                <c:pt idx="31">
                  <c:v>3.0335471008337136E-2</c:v>
                </c:pt>
                <c:pt idx="32">
                  <c:v>8.8866802404654801E-3</c:v>
                </c:pt>
                <c:pt idx="33">
                  <c:v>6.9531969985097411E-3</c:v>
                </c:pt>
                <c:pt idx="34">
                  <c:v>1.3721559794176602E-2</c:v>
                </c:pt>
                <c:pt idx="35">
                  <c:v>1.490409730491114E-2</c:v>
                </c:pt>
                <c:pt idx="36">
                  <c:v>2.0858234818230785E-2</c:v>
                </c:pt>
                <c:pt idx="37">
                  <c:v>9.7704290789833292E-3</c:v>
                </c:pt>
                <c:pt idx="38">
                  <c:v>1.2367615455661531E-2</c:v>
                </c:pt>
                <c:pt idx="39">
                  <c:v>1.7598501416125911E-2</c:v>
                </c:pt>
                <c:pt idx="40">
                  <c:v>1.4287462938280336E-2</c:v>
                </c:pt>
                <c:pt idx="41">
                  <c:v>9.3012087493883761E-3</c:v>
                </c:pt>
                <c:pt idx="42">
                  <c:v>1.7123009057545241E-2</c:v>
                </c:pt>
                <c:pt idx="43">
                  <c:v>1.4238315614490377E-2</c:v>
                </c:pt>
                <c:pt idx="44">
                  <c:v>7.1323075772588753E-3</c:v>
                </c:pt>
                <c:pt idx="45">
                  <c:v>1.1033404889212428E-2</c:v>
                </c:pt>
                <c:pt idx="46">
                  <c:v>1.2912031730782949E-2</c:v>
                </c:pt>
                <c:pt idx="47">
                  <c:v>8.790484817825673E-3</c:v>
                </c:pt>
                <c:pt idx="48">
                  <c:v>8.3659523340185674E-3</c:v>
                </c:pt>
                <c:pt idx="49">
                  <c:v>1.2721318597255048E-2</c:v>
                </c:pt>
                <c:pt idx="50">
                  <c:v>2.3479298804034918E-2</c:v>
                </c:pt>
                <c:pt idx="51">
                  <c:v>6.3121505398918117E-3</c:v>
                </c:pt>
                <c:pt idx="52">
                  <c:v>1.28172369738614E-2</c:v>
                </c:pt>
                <c:pt idx="53">
                  <c:v>5.2447129909365562E-3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E-4B6A-BC7D-708C52E2871C}"/>
            </c:ext>
          </c:extLst>
        </c:ser>
        <c:ser>
          <c:idx val="1"/>
          <c:order val="1"/>
          <c:tx>
            <c:strRef>
              <c:f>'家計主要指標1 (全国) (2)'!$AH$4</c:f>
              <c:strCache>
                <c:ptCount val="1"/>
                <c:pt idx="0">
                  <c:v>他の借入金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(2)'!$AH$5:$AH$58</c:f>
              <c:numCache>
                <c:formatCode>0.0%</c:formatCode>
                <c:ptCount val="54"/>
                <c:pt idx="5">
                  <c:v>4.4290483818051991E-3</c:v>
                </c:pt>
                <c:pt idx="6">
                  <c:v>3.9192014627019746E-3</c:v>
                </c:pt>
                <c:pt idx="7">
                  <c:v>3.7254236485473216E-3</c:v>
                </c:pt>
                <c:pt idx="8">
                  <c:v>4.3594924967701332E-3</c:v>
                </c:pt>
                <c:pt idx="9">
                  <c:v>4.0835884466924001E-3</c:v>
                </c:pt>
                <c:pt idx="10">
                  <c:v>3.1785215466639443E-3</c:v>
                </c:pt>
                <c:pt idx="11">
                  <c:v>3.4737987338410532E-3</c:v>
                </c:pt>
                <c:pt idx="12">
                  <c:v>3.7801357571974723E-3</c:v>
                </c:pt>
                <c:pt idx="13">
                  <c:v>2.9817947740902011E-3</c:v>
                </c:pt>
                <c:pt idx="14">
                  <c:v>3.03666308728576E-3</c:v>
                </c:pt>
                <c:pt idx="15">
                  <c:v>2.8146058406343989E-3</c:v>
                </c:pt>
                <c:pt idx="16">
                  <c:v>3.0572461461363656E-3</c:v>
                </c:pt>
                <c:pt idx="17">
                  <c:v>3.7016505427299225E-3</c:v>
                </c:pt>
                <c:pt idx="18">
                  <c:v>3.7923589053595768E-3</c:v>
                </c:pt>
                <c:pt idx="19">
                  <c:v>3.9543290302293289E-3</c:v>
                </c:pt>
                <c:pt idx="20">
                  <c:v>3.1309122729085105E-3</c:v>
                </c:pt>
                <c:pt idx="21">
                  <c:v>3.2462057335581789E-3</c:v>
                </c:pt>
                <c:pt idx="22">
                  <c:v>5.1895877763261846E-3</c:v>
                </c:pt>
                <c:pt idx="23">
                  <c:v>3.2812892609216187E-3</c:v>
                </c:pt>
                <c:pt idx="24">
                  <c:v>2.8640241081068253E-3</c:v>
                </c:pt>
                <c:pt idx="25">
                  <c:v>3.4889079059969717E-3</c:v>
                </c:pt>
                <c:pt idx="26">
                  <c:v>2.9534646080084164E-3</c:v>
                </c:pt>
                <c:pt idx="27">
                  <c:v>3.5209335117723298E-3</c:v>
                </c:pt>
                <c:pt idx="28">
                  <c:v>3.2918195982474304E-3</c:v>
                </c:pt>
                <c:pt idx="29">
                  <c:v>2.6829988070942563E-3</c:v>
                </c:pt>
                <c:pt idx="30">
                  <c:v>2.8972943377287039E-3</c:v>
                </c:pt>
                <c:pt idx="31">
                  <c:v>2.6446308058550327E-3</c:v>
                </c:pt>
                <c:pt idx="32">
                  <c:v>3.3880845653031168E-3</c:v>
                </c:pt>
                <c:pt idx="33">
                  <c:v>2.008522102817779E-3</c:v>
                </c:pt>
                <c:pt idx="34">
                  <c:v>2.8207724576884132E-3</c:v>
                </c:pt>
                <c:pt idx="35">
                  <c:v>3.0793764262736795E-3</c:v>
                </c:pt>
                <c:pt idx="36">
                  <c:v>2.3175816464700871E-3</c:v>
                </c:pt>
                <c:pt idx="37">
                  <c:v>2.4618924613634963E-3</c:v>
                </c:pt>
                <c:pt idx="38">
                  <c:v>1.534038173949944E-3</c:v>
                </c:pt>
                <c:pt idx="39">
                  <c:v>2.4087584698669917E-3</c:v>
                </c:pt>
                <c:pt idx="40">
                  <c:v>1.9448902429072708E-3</c:v>
                </c:pt>
                <c:pt idx="41">
                  <c:v>3.0875663724832824E-3</c:v>
                </c:pt>
                <c:pt idx="42">
                  <c:v>2.2259685788151066E-3</c:v>
                </c:pt>
                <c:pt idx="43">
                  <c:v>1.5991001673634497E-3</c:v>
                </c:pt>
                <c:pt idx="44">
                  <c:v>2.8790966366916563E-3</c:v>
                </c:pt>
                <c:pt idx="45">
                  <c:v>3.5025943851504883E-3</c:v>
                </c:pt>
                <c:pt idx="46">
                  <c:v>2.822574892161945E-3</c:v>
                </c:pt>
                <c:pt idx="47">
                  <c:v>2.1905624639710123E-3</c:v>
                </c:pt>
                <c:pt idx="48">
                  <c:v>1.3657739855256119E-3</c:v>
                </c:pt>
                <c:pt idx="49">
                  <c:v>1.8274499989375291E-3</c:v>
                </c:pt>
                <c:pt idx="50">
                  <c:v>1.755330353172467E-3</c:v>
                </c:pt>
                <c:pt idx="51">
                  <c:v>1.5955325089748703E-3</c:v>
                </c:pt>
                <c:pt idx="52">
                  <c:v>1.0105544237652936E-3</c:v>
                </c:pt>
                <c:pt idx="53">
                  <c:v>1.5841801702828893E-3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E-4B6A-BC7D-708C52E2871C}"/>
            </c:ext>
          </c:extLst>
        </c:ser>
        <c:ser>
          <c:idx val="2"/>
          <c:order val="2"/>
          <c:tx>
            <c:strRef>
              <c:f>'家計主要指標1 (全国) (2)'!$AI$4</c:f>
              <c:strCache>
                <c:ptCount val="1"/>
                <c:pt idx="0">
                  <c:v>月賦/分割払購入借入金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(2)'!$AI$5:$AI$58</c:f>
              <c:numCache>
                <c:formatCode>0.0%</c:formatCode>
                <c:ptCount val="54"/>
                <c:pt idx="0">
                  <c:v>1.9745789747636716E-2</c:v>
                </c:pt>
                <c:pt idx="1">
                  <c:v>2.0761298848984987E-2</c:v>
                </c:pt>
                <c:pt idx="2">
                  <c:v>2.2460056358361444E-2</c:v>
                </c:pt>
                <c:pt idx="3">
                  <c:v>2.8439614007162755E-2</c:v>
                </c:pt>
                <c:pt idx="4">
                  <c:v>2.6740110165247872E-2</c:v>
                </c:pt>
                <c:pt idx="5">
                  <c:v>2.7384835092730184E-2</c:v>
                </c:pt>
                <c:pt idx="6">
                  <c:v>2.9192801966599305E-2</c:v>
                </c:pt>
                <c:pt idx="7">
                  <c:v>2.5320252255380947E-2</c:v>
                </c:pt>
                <c:pt idx="8">
                  <c:v>2.5322158545069071E-2</c:v>
                </c:pt>
                <c:pt idx="9">
                  <c:v>1.9874883535205643E-2</c:v>
                </c:pt>
                <c:pt idx="10">
                  <c:v>1.964187110515106E-2</c:v>
                </c:pt>
                <c:pt idx="11">
                  <c:v>1.719765957629079E-2</c:v>
                </c:pt>
                <c:pt idx="12">
                  <c:v>1.8596395412342981E-2</c:v>
                </c:pt>
                <c:pt idx="13">
                  <c:v>1.7465326462133796E-2</c:v>
                </c:pt>
                <c:pt idx="14">
                  <c:v>1.5615630273195085E-2</c:v>
                </c:pt>
                <c:pt idx="15">
                  <c:v>1.5938523771964561E-2</c:v>
                </c:pt>
                <c:pt idx="16">
                  <c:v>1.7051238815049215E-2</c:v>
                </c:pt>
                <c:pt idx="17">
                  <c:v>1.6001740550657773E-2</c:v>
                </c:pt>
                <c:pt idx="18">
                  <c:v>1.8299221476666096E-2</c:v>
                </c:pt>
                <c:pt idx="19">
                  <c:v>1.6615973708303533E-2</c:v>
                </c:pt>
                <c:pt idx="20">
                  <c:v>1.5667941331520795E-2</c:v>
                </c:pt>
                <c:pt idx="21">
                  <c:v>1.6615725126475547E-2</c:v>
                </c:pt>
                <c:pt idx="22">
                  <c:v>1.6567952617256285E-2</c:v>
                </c:pt>
                <c:pt idx="23">
                  <c:v>1.3947942789292947E-2</c:v>
                </c:pt>
                <c:pt idx="24">
                  <c:v>1.366284243121715E-2</c:v>
                </c:pt>
                <c:pt idx="25">
                  <c:v>1.4713793784432253E-2</c:v>
                </c:pt>
                <c:pt idx="26">
                  <c:v>1.3801518555087504E-2</c:v>
                </c:pt>
                <c:pt idx="27">
                  <c:v>1.1025081374092853E-2</c:v>
                </c:pt>
                <c:pt idx="28">
                  <c:v>1.2958141188526734E-2</c:v>
                </c:pt>
                <c:pt idx="29">
                  <c:v>1.3001425667840176E-2</c:v>
                </c:pt>
                <c:pt idx="30">
                  <c:v>1.2118032079705666E-2</c:v>
                </c:pt>
                <c:pt idx="31">
                  <c:v>1.4250711819166205E-2</c:v>
                </c:pt>
                <c:pt idx="32">
                  <c:v>1.2745555653916416E-2</c:v>
                </c:pt>
                <c:pt idx="33">
                  <c:v>1.5830219384658197E-2</c:v>
                </c:pt>
                <c:pt idx="34">
                  <c:v>1.2485792812713108E-2</c:v>
                </c:pt>
                <c:pt idx="35">
                  <c:v>1.2685508107685118E-2</c:v>
                </c:pt>
                <c:pt idx="36">
                  <c:v>1.3843258519794937E-2</c:v>
                </c:pt>
                <c:pt idx="37">
                  <c:v>9.9886272470003264E-3</c:v>
                </c:pt>
                <c:pt idx="38">
                  <c:v>1.3860806459299199E-2</c:v>
                </c:pt>
                <c:pt idx="39">
                  <c:v>1.3607804825583479E-2</c:v>
                </c:pt>
                <c:pt idx="40">
                  <c:v>1.0615292549574299E-2</c:v>
                </c:pt>
                <c:pt idx="41">
                  <c:v>1.0386274261068121E-2</c:v>
                </c:pt>
                <c:pt idx="42">
                  <c:v>1.1636053007430442E-2</c:v>
                </c:pt>
                <c:pt idx="43">
                  <c:v>1.1609286525774197E-2</c:v>
                </c:pt>
                <c:pt idx="44">
                  <c:v>1.2030510946175849E-2</c:v>
                </c:pt>
                <c:pt idx="45">
                  <c:v>1.5322106115120462E-2</c:v>
                </c:pt>
                <c:pt idx="46">
                  <c:v>9.8897127013492236E-3</c:v>
                </c:pt>
                <c:pt idx="47">
                  <c:v>1.3870425053822896E-2</c:v>
                </c:pt>
                <c:pt idx="48">
                  <c:v>1.5797921770718933E-2</c:v>
                </c:pt>
                <c:pt idx="49">
                  <c:v>1.8404357547439326E-2</c:v>
                </c:pt>
                <c:pt idx="50">
                  <c:v>1.2123481639244506E-2</c:v>
                </c:pt>
                <c:pt idx="51">
                  <c:v>1.343373058360567E-2</c:v>
                </c:pt>
                <c:pt idx="52">
                  <c:v>1.1254215439153805E-2</c:v>
                </c:pt>
                <c:pt idx="53">
                  <c:v>1.1913210656413074E-2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E-4B6A-BC7D-708C52E2871C}"/>
            </c:ext>
          </c:extLst>
        </c:ser>
        <c:ser>
          <c:idx val="3"/>
          <c:order val="3"/>
          <c:tx>
            <c:strRef>
              <c:f>'家計主要指標1 (全国) (2)'!$AJ$4</c:f>
              <c:strCache>
                <c:ptCount val="1"/>
                <c:pt idx="0">
                  <c:v>掛買/一括払購入借入金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'家計主要指標1 (全国) (2)'!$AA$5:$AA$58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 (全国) (2)'!$AJ$5:$AJ$58</c:f>
              <c:numCache>
                <c:formatCode>0.0%</c:formatCode>
                <c:ptCount val="54"/>
                <c:pt idx="0">
                  <c:v>2.772134257937774E-2</c:v>
                </c:pt>
                <c:pt idx="1">
                  <c:v>2.5079526070720577E-2</c:v>
                </c:pt>
                <c:pt idx="2">
                  <c:v>2.3626091422701591E-2</c:v>
                </c:pt>
                <c:pt idx="3">
                  <c:v>2.1973239156386788E-2</c:v>
                </c:pt>
                <c:pt idx="4">
                  <c:v>1.8027040560841263E-2</c:v>
                </c:pt>
                <c:pt idx="5">
                  <c:v>1.8710075843835036E-2</c:v>
                </c:pt>
                <c:pt idx="6">
                  <c:v>1.5073178839811388E-2</c:v>
                </c:pt>
                <c:pt idx="7">
                  <c:v>1.2825875908663978E-2</c:v>
                </c:pt>
                <c:pt idx="8">
                  <c:v>1.1594394938218438E-2</c:v>
                </c:pt>
                <c:pt idx="9">
                  <c:v>9.695194995341409E-3</c:v>
                </c:pt>
                <c:pt idx="10">
                  <c:v>9.266434348449485E-3</c:v>
                </c:pt>
                <c:pt idx="11">
                  <c:v>8.3054201540293492E-3</c:v>
                </c:pt>
                <c:pt idx="12">
                  <c:v>8.457517359756573E-3</c:v>
                </c:pt>
                <c:pt idx="13">
                  <c:v>8.2905733110870232E-3</c:v>
                </c:pt>
                <c:pt idx="14">
                  <c:v>7.6422106628362641E-3</c:v>
                </c:pt>
                <c:pt idx="15">
                  <c:v>8.4732726993051854E-3</c:v>
                </c:pt>
                <c:pt idx="16">
                  <c:v>8.569744609633792E-3</c:v>
                </c:pt>
                <c:pt idx="17">
                  <c:v>9.1200085835374898E-3</c:v>
                </c:pt>
                <c:pt idx="18">
                  <c:v>9.6538055813061401E-3</c:v>
                </c:pt>
                <c:pt idx="19">
                  <c:v>1.1253558478710349E-2</c:v>
                </c:pt>
                <c:pt idx="20">
                  <c:v>1.1983098425713086E-2</c:v>
                </c:pt>
                <c:pt idx="21">
                  <c:v>1.1986193086003372E-2</c:v>
                </c:pt>
                <c:pt idx="22">
                  <c:v>1.5999938034772818E-2</c:v>
                </c:pt>
                <c:pt idx="23">
                  <c:v>1.7916529125137335E-2</c:v>
                </c:pt>
                <c:pt idx="24">
                  <c:v>2.0660362808024961E-2</c:v>
                </c:pt>
                <c:pt idx="25">
                  <c:v>2.268357625545071E-2</c:v>
                </c:pt>
                <c:pt idx="26">
                  <c:v>2.3976958664430368E-2</c:v>
                </c:pt>
                <c:pt idx="27">
                  <c:v>2.4332014742325925E-2</c:v>
                </c:pt>
                <c:pt idx="28">
                  <c:v>2.5489642479948969E-2</c:v>
                </c:pt>
                <c:pt idx="29">
                  <c:v>2.3652369809093517E-2</c:v>
                </c:pt>
                <c:pt idx="30">
                  <c:v>2.3742466412539871E-2</c:v>
                </c:pt>
                <c:pt idx="31">
                  <c:v>2.6448354986418635E-2</c:v>
                </c:pt>
                <c:pt idx="32">
                  <c:v>3.0154757401878333E-2</c:v>
                </c:pt>
                <c:pt idx="33">
                  <c:v>3.226743189476635E-2</c:v>
                </c:pt>
                <c:pt idx="34">
                  <c:v>3.4822590977661133E-2</c:v>
                </c:pt>
                <c:pt idx="35">
                  <c:v>3.6131914056634303E-2</c:v>
                </c:pt>
                <c:pt idx="36">
                  <c:v>3.7982588094926426E-2</c:v>
                </c:pt>
                <c:pt idx="37">
                  <c:v>3.9939080834707173E-2</c:v>
                </c:pt>
                <c:pt idx="38">
                  <c:v>4.3484082084658031E-2</c:v>
                </c:pt>
                <c:pt idx="39">
                  <c:v>4.5981518660595848E-2</c:v>
                </c:pt>
                <c:pt idx="40">
                  <c:v>4.9667237893171574E-2</c:v>
                </c:pt>
                <c:pt idx="41">
                  <c:v>5.200386002428372E-2</c:v>
                </c:pt>
                <c:pt idx="42">
                  <c:v>5.6663894563664961E-2</c:v>
                </c:pt>
                <c:pt idx="43">
                  <c:v>6.4232782005154157E-2</c:v>
                </c:pt>
                <c:pt idx="44">
                  <c:v>6.907027613154107E-2</c:v>
                </c:pt>
                <c:pt idx="45">
                  <c:v>7.7415243495431038E-2</c:v>
                </c:pt>
                <c:pt idx="46">
                  <c:v>7.596697563597106E-2</c:v>
                </c:pt>
                <c:pt idx="47">
                  <c:v>7.9761414571593275E-2</c:v>
                </c:pt>
                <c:pt idx="48">
                  <c:v>8.9235260435733529E-2</c:v>
                </c:pt>
                <c:pt idx="49">
                  <c:v>9.7752047617586019E-2</c:v>
                </c:pt>
                <c:pt idx="50">
                  <c:v>0.1006178762843167</c:v>
                </c:pt>
                <c:pt idx="51">
                  <c:v>0.10175485249488567</c:v>
                </c:pt>
                <c:pt idx="52">
                  <c:v>0.1106683701069254</c:v>
                </c:pt>
                <c:pt idx="53">
                  <c:v>0.12772535017852238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5E-4B6A-BC7D-708C52E28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564136"/>
        <c:axId val="448562168"/>
      </c:barChart>
      <c:catAx>
        <c:axId val="44856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8562168"/>
        <c:crosses val="autoZero"/>
        <c:auto val="1"/>
        <c:lblAlgn val="ctr"/>
        <c:lblOffset val="100"/>
        <c:noMultiLvlLbl val="0"/>
      </c:catAx>
      <c:valAx>
        <c:axId val="44856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856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生活保護　被保護世帯数・被保護人員数・保護率　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1965-2017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'生活保護 (2)'!$B$3</c:f>
              <c:strCache>
                <c:ptCount val="1"/>
                <c:pt idx="0">
                  <c:v>被保護世帯数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'生活保護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'生活保護 (2)'!$B$5:$B$57</c:f>
              <c:numCache>
                <c:formatCode>#,##0_ </c:formatCode>
                <c:ptCount val="53"/>
                <c:pt idx="0">
                  <c:v>10746</c:v>
                </c:pt>
                <c:pt idx="1">
                  <c:v>10733</c:v>
                </c:pt>
                <c:pt idx="2">
                  <c:v>10357</c:v>
                </c:pt>
                <c:pt idx="3">
                  <c:v>10186</c:v>
                </c:pt>
                <c:pt idx="4">
                  <c:v>10114</c:v>
                </c:pt>
                <c:pt idx="5">
                  <c:v>10114</c:v>
                </c:pt>
                <c:pt idx="6">
                  <c:v>10193</c:v>
                </c:pt>
                <c:pt idx="7">
                  <c:v>10419</c:v>
                </c:pt>
                <c:pt idx="8">
                  <c:v>10192</c:v>
                </c:pt>
                <c:pt idx="9">
                  <c:v>9615</c:v>
                </c:pt>
                <c:pt idx="10">
                  <c:v>9183</c:v>
                </c:pt>
                <c:pt idx="11">
                  <c:v>8774</c:v>
                </c:pt>
                <c:pt idx="12">
                  <c:v>8521</c:v>
                </c:pt>
                <c:pt idx="13">
                  <c:v>8318</c:v>
                </c:pt>
                <c:pt idx="14">
                  <c:v>8099</c:v>
                </c:pt>
                <c:pt idx="15">
                  <c:v>8000</c:v>
                </c:pt>
                <c:pt idx="16">
                  <c:v>7946</c:v>
                </c:pt>
                <c:pt idx="17">
                  <c:v>7779</c:v>
                </c:pt>
                <c:pt idx="18">
                  <c:v>7814</c:v>
                </c:pt>
                <c:pt idx="19">
                  <c:v>7752</c:v>
                </c:pt>
                <c:pt idx="20">
                  <c:v>7493</c:v>
                </c:pt>
                <c:pt idx="21">
                  <c:v>7008</c:v>
                </c:pt>
                <c:pt idx="22">
                  <c:v>6596</c:v>
                </c:pt>
                <c:pt idx="23">
                  <c:v>6182</c:v>
                </c:pt>
                <c:pt idx="24">
                  <c:v>5893</c:v>
                </c:pt>
                <c:pt idx="25">
                  <c:v>5575</c:v>
                </c:pt>
                <c:pt idx="26">
                  <c:v>5266</c:v>
                </c:pt>
                <c:pt idx="27">
                  <c:v>5084</c:v>
                </c:pt>
                <c:pt idx="28">
                  <c:v>4981</c:v>
                </c:pt>
                <c:pt idx="29">
                  <c:v>4930</c:v>
                </c:pt>
                <c:pt idx="30">
                  <c:v>4852</c:v>
                </c:pt>
                <c:pt idx="31">
                  <c:v>4823</c:v>
                </c:pt>
                <c:pt idx="32">
                  <c:v>4806</c:v>
                </c:pt>
                <c:pt idx="33">
                  <c:v>4893</c:v>
                </c:pt>
                <c:pt idx="34">
                  <c:v>5037</c:v>
                </c:pt>
                <c:pt idx="35">
                  <c:v>5274</c:v>
                </c:pt>
                <c:pt idx="36">
                  <c:v>5594</c:v>
                </c:pt>
                <c:pt idx="37">
                  <c:v>6082</c:v>
                </c:pt>
                <c:pt idx="38">
                  <c:v>6618</c:v>
                </c:pt>
                <c:pt idx="39">
                  <c:v>7116</c:v>
                </c:pt>
                <c:pt idx="40">
                  <c:v>7530</c:v>
                </c:pt>
                <c:pt idx="41">
                  <c:v>7848</c:v>
                </c:pt>
                <c:pt idx="42">
                  <c:v>8031</c:v>
                </c:pt>
                <c:pt idx="43">
                  <c:v>8407</c:v>
                </c:pt>
                <c:pt idx="44">
                  <c:v>9240</c:v>
                </c:pt>
                <c:pt idx="45">
                  <c:v>10222.916666666664</c:v>
                </c:pt>
                <c:pt idx="46">
                  <c:v>10511.416666666668</c:v>
                </c:pt>
                <c:pt idx="47">
                  <c:v>10504</c:v>
                </c:pt>
                <c:pt idx="48">
                  <c:v>10747</c:v>
                </c:pt>
                <c:pt idx="49">
                  <c:v>10593</c:v>
                </c:pt>
                <c:pt idx="50">
                  <c:v>10575</c:v>
                </c:pt>
                <c:pt idx="51">
                  <c:v>10486</c:v>
                </c:pt>
                <c:pt idx="52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B-44A4-A1D0-3A9373DA04EA}"/>
            </c:ext>
          </c:extLst>
        </c:ser>
        <c:ser>
          <c:idx val="1"/>
          <c:order val="1"/>
          <c:tx>
            <c:strRef>
              <c:f>'生活保護 (2)'!$C$3</c:f>
              <c:strCache>
                <c:ptCount val="1"/>
                <c:pt idx="0">
                  <c:v>被保護人員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'生活保護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'生活保護 (2)'!$C$5:$C$57</c:f>
              <c:numCache>
                <c:formatCode>#,##0_ </c:formatCode>
                <c:ptCount val="53"/>
                <c:pt idx="0">
                  <c:v>34833</c:v>
                </c:pt>
                <c:pt idx="1">
                  <c:v>33341</c:v>
                </c:pt>
                <c:pt idx="2">
                  <c:v>30633</c:v>
                </c:pt>
                <c:pt idx="3">
                  <c:v>28827</c:v>
                </c:pt>
                <c:pt idx="4">
                  <c:v>27872</c:v>
                </c:pt>
                <c:pt idx="5">
                  <c:v>26863</c:v>
                </c:pt>
                <c:pt idx="6">
                  <c:v>26475</c:v>
                </c:pt>
                <c:pt idx="7">
                  <c:v>26650</c:v>
                </c:pt>
                <c:pt idx="8">
                  <c:v>25533</c:v>
                </c:pt>
                <c:pt idx="9">
                  <c:v>23503</c:v>
                </c:pt>
                <c:pt idx="10">
                  <c:v>23110</c:v>
                </c:pt>
                <c:pt idx="11">
                  <c:v>21423</c:v>
                </c:pt>
                <c:pt idx="12">
                  <c:v>20660</c:v>
                </c:pt>
                <c:pt idx="13">
                  <c:v>19980</c:v>
                </c:pt>
                <c:pt idx="14">
                  <c:v>19054</c:v>
                </c:pt>
                <c:pt idx="15">
                  <c:v>18403</c:v>
                </c:pt>
                <c:pt idx="16">
                  <c:v>18066</c:v>
                </c:pt>
                <c:pt idx="17">
                  <c:v>17349</c:v>
                </c:pt>
                <c:pt idx="18">
                  <c:v>17055</c:v>
                </c:pt>
                <c:pt idx="19">
                  <c:v>16684</c:v>
                </c:pt>
                <c:pt idx="20">
                  <c:v>15761</c:v>
                </c:pt>
                <c:pt idx="21">
                  <c:v>14483</c:v>
                </c:pt>
                <c:pt idx="22">
                  <c:v>13221</c:v>
                </c:pt>
                <c:pt idx="23">
                  <c:v>12011</c:v>
                </c:pt>
                <c:pt idx="24">
                  <c:v>11102</c:v>
                </c:pt>
                <c:pt idx="25">
                  <c:v>10182</c:v>
                </c:pt>
                <c:pt idx="26">
                  <c:v>9193</c:v>
                </c:pt>
                <c:pt idx="27">
                  <c:v>8405</c:v>
                </c:pt>
                <c:pt idx="28">
                  <c:v>8036</c:v>
                </c:pt>
                <c:pt idx="29">
                  <c:v>7715</c:v>
                </c:pt>
                <c:pt idx="30">
                  <c:v>7396</c:v>
                </c:pt>
                <c:pt idx="31">
                  <c:v>7206</c:v>
                </c:pt>
                <c:pt idx="32">
                  <c:v>7031</c:v>
                </c:pt>
                <c:pt idx="33">
                  <c:v>7038</c:v>
                </c:pt>
                <c:pt idx="34">
                  <c:v>7191</c:v>
                </c:pt>
                <c:pt idx="35">
                  <c:v>7493</c:v>
                </c:pt>
                <c:pt idx="36">
                  <c:v>7894</c:v>
                </c:pt>
                <c:pt idx="37">
                  <c:v>8637</c:v>
                </c:pt>
                <c:pt idx="38">
                  <c:v>9458</c:v>
                </c:pt>
                <c:pt idx="39">
                  <c:v>10171</c:v>
                </c:pt>
                <c:pt idx="40">
                  <c:v>10760</c:v>
                </c:pt>
                <c:pt idx="41">
                  <c:v>11120</c:v>
                </c:pt>
                <c:pt idx="42">
                  <c:v>11293</c:v>
                </c:pt>
                <c:pt idx="43">
                  <c:v>11747</c:v>
                </c:pt>
                <c:pt idx="44">
                  <c:v>12994</c:v>
                </c:pt>
                <c:pt idx="45">
                  <c:v>14498.5</c:v>
                </c:pt>
                <c:pt idx="46">
                  <c:v>14844</c:v>
                </c:pt>
                <c:pt idx="47">
                  <c:v>14631</c:v>
                </c:pt>
                <c:pt idx="48">
                  <c:v>14708</c:v>
                </c:pt>
                <c:pt idx="49">
                  <c:v>14217</c:v>
                </c:pt>
                <c:pt idx="50">
                  <c:v>13971</c:v>
                </c:pt>
                <c:pt idx="51">
                  <c:v>13591</c:v>
                </c:pt>
                <c:pt idx="52">
                  <c:v>13353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B-44A4-A1D0-3A9373DA0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3805672"/>
        <c:axId val="763811248"/>
      </c:barChart>
      <c:lineChart>
        <c:grouping val="standard"/>
        <c:varyColors val="0"/>
        <c:ser>
          <c:idx val="2"/>
          <c:order val="2"/>
          <c:tx>
            <c:strRef>
              <c:f>'生活保護 (2)'!$D$3</c:f>
              <c:strCache>
                <c:ptCount val="1"/>
                <c:pt idx="0">
                  <c:v>保護率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'生活保護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'生活保護 (2)'!$D$5:$D$57</c:f>
              <c:numCache>
                <c:formatCode>0.0_ </c:formatCode>
                <c:ptCount val="53"/>
                <c:pt idx="0">
                  <c:v>0</c:v>
                </c:pt>
                <c:pt idx="1">
                  <c:v>23.7</c:v>
                </c:pt>
                <c:pt idx="2">
                  <c:v>21.8</c:v>
                </c:pt>
                <c:pt idx="3">
                  <c:v>20.6</c:v>
                </c:pt>
                <c:pt idx="4">
                  <c:v>20</c:v>
                </c:pt>
                <c:pt idx="5">
                  <c:v>19.399999999999999</c:v>
                </c:pt>
                <c:pt idx="6">
                  <c:v>19.399999999999999</c:v>
                </c:pt>
                <c:pt idx="7">
                  <c:v>19.600000000000001</c:v>
                </c:pt>
                <c:pt idx="8">
                  <c:v>18.8</c:v>
                </c:pt>
                <c:pt idx="9">
                  <c:v>17.2</c:v>
                </c:pt>
                <c:pt idx="10">
                  <c:v>16.100000000000001</c:v>
                </c:pt>
                <c:pt idx="11">
                  <c:v>15.4</c:v>
                </c:pt>
                <c:pt idx="12">
                  <c:v>14.8</c:v>
                </c:pt>
                <c:pt idx="13">
                  <c:v>14.2</c:v>
                </c:pt>
                <c:pt idx="14">
                  <c:v>13.5</c:v>
                </c:pt>
                <c:pt idx="15">
                  <c:v>13.1</c:v>
                </c:pt>
                <c:pt idx="16">
                  <c:v>12.7</c:v>
                </c:pt>
                <c:pt idx="17">
                  <c:v>12.2</c:v>
                </c:pt>
                <c:pt idx="18">
                  <c:v>12</c:v>
                </c:pt>
                <c:pt idx="19">
                  <c:v>11.7</c:v>
                </c:pt>
                <c:pt idx="20">
                  <c:v>11</c:v>
                </c:pt>
                <c:pt idx="21">
                  <c:v>10.199999999999999</c:v>
                </c:pt>
                <c:pt idx="22">
                  <c:v>9.3000000000000007</c:v>
                </c:pt>
                <c:pt idx="23">
                  <c:v>8.4</c:v>
                </c:pt>
                <c:pt idx="24">
                  <c:v>7.8</c:v>
                </c:pt>
                <c:pt idx="25">
                  <c:v>7.2</c:v>
                </c:pt>
                <c:pt idx="26">
                  <c:v>6.5</c:v>
                </c:pt>
                <c:pt idx="27">
                  <c:v>5.9</c:v>
                </c:pt>
                <c:pt idx="28">
                  <c:v>5.7</c:v>
                </c:pt>
                <c:pt idx="29">
                  <c:v>5.4</c:v>
                </c:pt>
                <c:pt idx="30">
                  <c:v>5.2</c:v>
                </c:pt>
                <c:pt idx="31">
                  <c:v>5.0999999999999996</c:v>
                </c:pt>
                <c:pt idx="32">
                  <c:v>4.95</c:v>
                </c:pt>
                <c:pt idx="33">
                  <c:v>4.96</c:v>
                </c:pt>
                <c:pt idx="34">
                  <c:v>5.07</c:v>
                </c:pt>
                <c:pt idx="35">
                  <c:v>5.29</c:v>
                </c:pt>
                <c:pt idx="36">
                  <c:v>5.57</c:v>
                </c:pt>
                <c:pt idx="37">
                  <c:v>6.11</c:v>
                </c:pt>
                <c:pt idx="38">
                  <c:v>6.72</c:v>
                </c:pt>
                <c:pt idx="39">
                  <c:v>7.26</c:v>
                </c:pt>
                <c:pt idx="40">
                  <c:v>7.71</c:v>
                </c:pt>
                <c:pt idx="41">
                  <c:v>8.02</c:v>
                </c:pt>
                <c:pt idx="42">
                  <c:v>8.02</c:v>
                </c:pt>
                <c:pt idx="43">
                  <c:v>8.61</c:v>
                </c:pt>
                <c:pt idx="44">
                  <c:v>9.61</c:v>
                </c:pt>
                <c:pt idx="45">
                  <c:v>10.81</c:v>
                </c:pt>
                <c:pt idx="46">
                  <c:v>11.16</c:v>
                </c:pt>
                <c:pt idx="47">
                  <c:v>11.14</c:v>
                </c:pt>
                <c:pt idx="48">
                  <c:v>11.28</c:v>
                </c:pt>
                <c:pt idx="49">
                  <c:v>10.98</c:v>
                </c:pt>
                <c:pt idx="50">
                  <c:v>10.88</c:v>
                </c:pt>
                <c:pt idx="51">
                  <c:v>10.7</c:v>
                </c:pt>
                <c:pt idx="52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B-44A4-A1D0-3A9373DA0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97624"/>
        <c:axId val="479986800"/>
      </c:lineChart>
      <c:catAx>
        <c:axId val="763805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11248"/>
        <c:crosses val="autoZero"/>
        <c:auto val="1"/>
        <c:lblAlgn val="ctr"/>
        <c:lblOffset val="100"/>
        <c:noMultiLvlLbl val="0"/>
      </c:catAx>
      <c:valAx>
        <c:axId val="76381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05672"/>
        <c:crosses val="autoZero"/>
        <c:crossBetween val="between"/>
      </c:valAx>
      <c:valAx>
        <c:axId val="479986800"/>
        <c:scaling>
          <c:orientation val="minMax"/>
        </c:scaling>
        <c:delete val="0"/>
        <c:axPos val="r"/>
        <c:numFmt formatCode="0.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997624"/>
        <c:crosses val="max"/>
        <c:crossBetween val="between"/>
      </c:valAx>
      <c:catAx>
        <c:axId val="479997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986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生活保護費支出額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1965-2017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'生活保護 (2)'!$E$3</c:f>
              <c:strCache>
                <c:ptCount val="1"/>
                <c:pt idx="0">
                  <c:v>保護費支出額(千円)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'生活保護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'生活保護 (2)'!$E$5:$E$57</c:f>
              <c:numCache>
                <c:formatCode>#,##0_ </c:formatCode>
                <c:ptCount val="53"/>
                <c:pt idx="0">
                  <c:v>2454392</c:v>
                </c:pt>
                <c:pt idx="1">
                  <c:v>2787586</c:v>
                </c:pt>
                <c:pt idx="2">
                  <c:v>3106556</c:v>
                </c:pt>
                <c:pt idx="3">
                  <c:v>3386664</c:v>
                </c:pt>
                <c:pt idx="4">
                  <c:v>3680034</c:v>
                </c:pt>
                <c:pt idx="5">
                  <c:v>4465306</c:v>
                </c:pt>
                <c:pt idx="6">
                  <c:v>5178814</c:v>
                </c:pt>
                <c:pt idx="7">
                  <c:v>6241550</c:v>
                </c:pt>
                <c:pt idx="8">
                  <c:v>7010118</c:v>
                </c:pt>
                <c:pt idx="9">
                  <c:v>8857263</c:v>
                </c:pt>
                <c:pt idx="10">
                  <c:v>9355533</c:v>
                </c:pt>
                <c:pt idx="11">
                  <c:v>10083396</c:v>
                </c:pt>
                <c:pt idx="12">
                  <c:v>10704589</c:v>
                </c:pt>
                <c:pt idx="13">
                  <c:v>11515701</c:v>
                </c:pt>
                <c:pt idx="14">
                  <c:v>12012669</c:v>
                </c:pt>
                <c:pt idx="15">
                  <c:v>12048753</c:v>
                </c:pt>
                <c:pt idx="16">
                  <c:v>12733039</c:v>
                </c:pt>
                <c:pt idx="17">
                  <c:v>13396406</c:v>
                </c:pt>
                <c:pt idx="18">
                  <c:v>13922450</c:v>
                </c:pt>
                <c:pt idx="19">
                  <c:v>13938142</c:v>
                </c:pt>
                <c:pt idx="20">
                  <c:v>13588803</c:v>
                </c:pt>
                <c:pt idx="21">
                  <c:v>13087783</c:v>
                </c:pt>
                <c:pt idx="22">
                  <c:v>12720695</c:v>
                </c:pt>
                <c:pt idx="23">
                  <c:v>11886791</c:v>
                </c:pt>
                <c:pt idx="24">
                  <c:v>11144802</c:v>
                </c:pt>
                <c:pt idx="25">
                  <c:v>10511937</c:v>
                </c:pt>
                <c:pt idx="26">
                  <c:v>10008972</c:v>
                </c:pt>
                <c:pt idx="27">
                  <c:v>10103146</c:v>
                </c:pt>
                <c:pt idx="28">
                  <c:v>10090140</c:v>
                </c:pt>
                <c:pt idx="29">
                  <c:v>10098455</c:v>
                </c:pt>
                <c:pt idx="30">
                  <c:v>10635621</c:v>
                </c:pt>
                <c:pt idx="31">
                  <c:v>10563677</c:v>
                </c:pt>
                <c:pt idx="32">
                  <c:v>10996906</c:v>
                </c:pt>
                <c:pt idx="33">
                  <c:v>11296098</c:v>
                </c:pt>
                <c:pt idx="34">
                  <c:v>11315516</c:v>
                </c:pt>
                <c:pt idx="35">
                  <c:v>11937307</c:v>
                </c:pt>
                <c:pt idx="36">
                  <c:v>12678162</c:v>
                </c:pt>
                <c:pt idx="37">
                  <c:v>13588403</c:v>
                </c:pt>
                <c:pt idx="38">
                  <c:v>14811929</c:v>
                </c:pt>
                <c:pt idx="39">
                  <c:v>15517113</c:v>
                </c:pt>
                <c:pt idx="40">
                  <c:v>16119999</c:v>
                </c:pt>
                <c:pt idx="41">
                  <c:v>16031613</c:v>
                </c:pt>
                <c:pt idx="42">
                  <c:v>16453625</c:v>
                </c:pt>
                <c:pt idx="43">
                  <c:v>16864920</c:v>
                </c:pt>
                <c:pt idx="44">
                  <c:v>18501846</c:v>
                </c:pt>
                <c:pt idx="45">
                  <c:v>20077446</c:v>
                </c:pt>
                <c:pt idx="46">
                  <c:v>20464205</c:v>
                </c:pt>
                <c:pt idx="47">
                  <c:v>20625067</c:v>
                </c:pt>
                <c:pt idx="48">
                  <c:v>20271414</c:v>
                </c:pt>
                <c:pt idx="49">
                  <c:v>20025634</c:v>
                </c:pt>
                <c:pt idx="50">
                  <c:v>19879476</c:v>
                </c:pt>
                <c:pt idx="51">
                  <c:v>19557262</c:v>
                </c:pt>
                <c:pt idx="52">
                  <c:v>19183035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5-43CA-84AE-5AAE1CABAC99}"/>
            </c:ext>
          </c:extLst>
        </c:ser>
        <c:ser>
          <c:idx val="1"/>
          <c:order val="1"/>
          <c:tx>
            <c:strRef>
              <c:f>'生活保護 (2)'!$F$3</c:f>
              <c:strCache>
                <c:ptCount val="1"/>
                <c:pt idx="0">
                  <c:v>うち生活補助(千円)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'生活保護 (2)'!$A$5:$A$57</c:f>
              <c:strCache>
                <c:ptCount val="53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</c:strCache>
            </c:strRef>
          </c:cat>
          <c:val>
            <c:numRef>
              <c:f>'生活保護 (2)'!$F$5:$F$57</c:f>
              <c:numCache>
                <c:formatCode>#,##0_ </c:formatCode>
                <c:ptCount val="53"/>
                <c:pt idx="0">
                  <c:v>875374</c:v>
                </c:pt>
                <c:pt idx="1">
                  <c:v>966891</c:v>
                </c:pt>
                <c:pt idx="2">
                  <c:v>1058848</c:v>
                </c:pt>
                <c:pt idx="3">
                  <c:v>1139621</c:v>
                </c:pt>
                <c:pt idx="4">
                  <c:v>1265307</c:v>
                </c:pt>
                <c:pt idx="5">
                  <c:v>1405702</c:v>
                </c:pt>
                <c:pt idx="6">
                  <c:v>1671119</c:v>
                </c:pt>
                <c:pt idx="7">
                  <c:v>2024326</c:v>
                </c:pt>
                <c:pt idx="8">
                  <c:v>2422793</c:v>
                </c:pt>
                <c:pt idx="9">
                  <c:v>2737789</c:v>
                </c:pt>
                <c:pt idx="10">
                  <c:v>3061666</c:v>
                </c:pt>
                <c:pt idx="11">
                  <c:v>3243013</c:v>
                </c:pt>
                <c:pt idx="12">
                  <c:v>3679351</c:v>
                </c:pt>
                <c:pt idx="13">
                  <c:v>4049095</c:v>
                </c:pt>
                <c:pt idx="14">
                  <c:v>4114863</c:v>
                </c:pt>
                <c:pt idx="15">
                  <c:v>4362376</c:v>
                </c:pt>
                <c:pt idx="16">
                  <c:v>4710092</c:v>
                </c:pt>
                <c:pt idx="17">
                  <c:v>4944153</c:v>
                </c:pt>
                <c:pt idx="18">
                  <c:v>5164959</c:v>
                </c:pt>
                <c:pt idx="19">
                  <c:v>5271010</c:v>
                </c:pt>
                <c:pt idx="20">
                  <c:v>5216348</c:v>
                </c:pt>
                <c:pt idx="21">
                  <c:v>4841115</c:v>
                </c:pt>
                <c:pt idx="22">
                  <c:v>4499773</c:v>
                </c:pt>
                <c:pt idx="23">
                  <c:v>4282309</c:v>
                </c:pt>
                <c:pt idx="24">
                  <c:v>3993517</c:v>
                </c:pt>
                <c:pt idx="25">
                  <c:v>3765279</c:v>
                </c:pt>
                <c:pt idx="26">
                  <c:v>3581394</c:v>
                </c:pt>
                <c:pt idx="27">
                  <c:v>3483865</c:v>
                </c:pt>
                <c:pt idx="28">
                  <c:v>3464685</c:v>
                </c:pt>
                <c:pt idx="29">
                  <c:v>3399297</c:v>
                </c:pt>
                <c:pt idx="30">
                  <c:v>3323705</c:v>
                </c:pt>
                <c:pt idx="31">
                  <c:v>3367794</c:v>
                </c:pt>
                <c:pt idx="32">
                  <c:v>3414934</c:v>
                </c:pt>
                <c:pt idx="33">
                  <c:v>3492568</c:v>
                </c:pt>
                <c:pt idx="34">
                  <c:v>3554432</c:v>
                </c:pt>
                <c:pt idx="35">
                  <c:v>3747703</c:v>
                </c:pt>
                <c:pt idx="36">
                  <c:v>4017287</c:v>
                </c:pt>
                <c:pt idx="37">
                  <c:v>4456866</c:v>
                </c:pt>
                <c:pt idx="38">
                  <c:v>4880723</c:v>
                </c:pt>
                <c:pt idx="39">
                  <c:v>5107211</c:v>
                </c:pt>
                <c:pt idx="40">
                  <c:v>5264068</c:v>
                </c:pt>
                <c:pt idx="41">
                  <c:v>5392098</c:v>
                </c:pt>
                <c:pt idx="42">
                  <c:v>5419245</c:v>
                </c:pt>
                <c:pt idx="43">
                  <c:v>5649043</c:v>
                </c:pt>
                <c:pt idx="44">
                  <c:v>6378607</c:v>
                </c:pt>
                <c:pt idx="45">
                  <c:v>7181208</c:v>
                </c:pt>
                <c:pt idx="46">
                  <c:v>7248614</c:v>
                </c:pt>
                <c:pt idx="47">
                  <c:v>7112765</c:v>
                </c:pt>
                <c:pt idx="48">
                  <c:v>6770244</c:v>
                </c:pt>
                <c:pt idx="49">
                  <c:v>6785344</c:v>
                </c:pt>
                <c:pt idx="50">
                  <c:v>6311029</c:v>
                </c:pt>
                <c:pt idx="51">
                  <c:v>6211588</c:v>
                </c:pt>
                <c:pt idx="52">
                  <c:v>6033481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5-43CA-84AE-5AAE1CAB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6493328"/>
        <c:axId val="736490704"/>
      </c:barChart>
      <c:catAx>
        <c:axId val="73649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90704"/>
        <c:crosses val="autoZero"/>
        <c:auto val="1"/>
        <c:lblAlgn val="ctr"/>
        <c:lblOffset val="100"/>
        <c:noMultiLvlLbl val="0"/>
      </c:catAx>
      <c:valAx>
        <c:axId val="73649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9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生活保護　被保護世帯数・保護率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1965-2016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'生活保護 (2)'!$J$3</c:f>
              <c:strCache>
                <c:ptCount val="1"/>
                <c:pt idx="0">
                  <c:v>被保護世帯数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'生活保護 (2)'!$H$5:$H$56</c:f>
              <c:strCache>
                <c:ptCount val="52"/>
                <c:pt idx="0">
                  <c:v>1965年度</c:v>
                </c:pt>
                <c:pt idx="1">
                  <c:v>1966年度</c:v>
                </c:pt>
                <c:pt idx="2">
                  <c:v>1967年度</c:v>
                </c:pt>
                <c:pt idx="3">
                  <c:v>1968年度</c:v>
                </c:pt>
                <c:pt idx="4">
                  <c:v>1969年度</c:v>
                </c:pt>
                <c:pt idx="5">
                  <c:v>1970年度</c:v>
                </c:pt>
                <c:pt idx="6">
                  <c:v>1971年度</c:v>
                </c:pt>
                <c:pt idx="7">
                  <c:v>1972年度</c:v>
                </c:pt>
                <c:pt idx="8">
                  <c:v>1973年度</c:v>
                </c:pt>
                <c:pt idx="9">
                  <c:v>1974年度</c:v>
                </c:pt>
                <c:pt idx="10">
                  <c:v>1975年度</c:v>
                </c:pt>
                <c:pt idx="11">
                  <c:v>1976年度</c:v>
                </c:pt>
                <c:pt idx="12">
                  <c:v>1977年度</c:v>
                </c:pt>
                <c:pt idx="13">
                  <c:v>1978年度</c:v>
                </c:pt>
                <c:pt idx="14">
                  <c:v>1979年度</c:v>
                </c:pt>
                <c:pt idx="15">
                  <c:v>1980年度</c:v>
                </c:pt>
                <c:pt idx="16">
                  <c:v>1981年度</c:v>
                </c:pt>
                <c:pt idx="17">
                  <c:v>1982年度</c:v>
                </c:pt>
                <c:pt idx="18">
                  <c:v>1983年度</c:v>
                </c:pt>
                <c:pt idx="19">
                  <c:v>1984年度</c:v>
                </c:pt>
                <c:pt idx="20">
                  <c:v>1985年度</c:v>
                </c:pt>
                <c:pt idx="21">
                  <c:v>1986年度</c:v>
                </c:pt>
                <c:pt idx="22">
                  <c:v>1987年度</c:v>
                </c:pt>
                <c:pt idx="23">
                  <c:v>1988年度</c:v>
                </c:pt>
                <c:pt idx="24">
                  <c:v>1989年度</c:v>
                </c:pt>
                <c:pt idx="25">
                  <c:v>1990年度</c:v>
                </c:pt>
                <c:pt idx="26">
                  <c:v>1991年度</c:v>
                </c:pt>
                <c:pt idx="27">
                  <c:v>1992年度</c:v>
                </c:pt>
                <c:pt idx="28">
                  <c:v>1993年度</c:v>
                </c:pt>
                <c:pt idx="29">
                  <c:v>1994年度</c:v>
                </c:pt>
                <c:pt idx="30">
                  <c:v>1995年度</c:v>
                </c:pt>
                <c:pt idx="31">
                  <c:v>1996年度</c:v>
                </c:pt>
                <c:pt idx="32">
                  <c:v>1997年度</c:v>
                </c:pt>
                <c:pt idx="33">
                  <c:v>1998年度</c:v>
                </c:pt>
                <c:pt idx="34">
                  <c:v>1999年度</c:v>
                </c:pt>
                <c:pt idx="35">
                  <c:v>2000年度</c:v>
                </c:pt>
                <c:pt idx="36">
                  <c:v>2001年度</c:v>
                </c:pt>
                <c:pt idx="37">
                  <c:v>2002年度</c:v>
                </c:pt>
                <c:pt idx="38">
                  <c:v>2003年度</c:v>
                </c:pt>
                <c:pt idx="39">
                  <c:v>2004年度</c:v>
                </c:pt>
                <c:pt idx="40">
                  <c:v>2005年度</c:v>
                </c:pt>
                <c:pt idx="41">
                  <c:v>2006年度</c:v>
                </c:pt>
                <c:pt idx="42">
                  <c:v>2007年度</c:v>
                </c:pt>
                <c:pt idx="43">
                  <c:v>2008年度</c:v>
                </c:pt>
                <c:pt idx="44">
                  <c:v>2009年度</c:v>
                </c:pt>
                <c:pt idx="45">
                  <c:v>2010年度</c:v>
                </c:pt>
                <c:pt idx="46">
                  <c:v>2011年度</c:v>
                </c:pt>
                <c:pt idx="47">
                  <c:v>2012年度</c:v>
                </c:pt>
                <c:pt idx="48">
                  <c:v>2013年度</c:v>
                </c:pt>
                <c:pt idx="49">
                  <c:v>2014年度</c:v>
                </c:pt>
                <c:pt idx="50">
                  <c:v>2015年度</c:v>
                </c:pt>
                <c:pt idx="51">
                  <c:v>2016年度</c:v>
                </c:pt>
              </c:strCache>
            </c:strRef>
          </c:cat>
          <c:val>
            <c:numRef>
              <c:f>'生活保護 (2)'!$J$5:$J$56</c:f>
              <c:numCache>
                <c:formatCode>#,##0_ </c:formatCode>
                <c:ptCount val="52"/>
                <c:pt idx="0">
                  <c:v>643905</c:v>
                </c:pt>
                <c:pt idx="1">
                  <c:v>657193</c:v>
                </c:pt>
                <c:pt idx="2">
                  <c:v>661647</c:v>
                </c:pt>
                <c:pt idx="3">
                  <c:v>659096</c:v>
                </c:pt>
                <c:pt idx="4">
                  <c:v>660509</c:v>
                </c:pt>
                <c:pt idx="5">
                  <c:v>658277</c:v>
                </c:pt>
                <c:pt idx="6">
                  <c:v>669354</c:v>
                </c:pt>
                <c:pt idx="7">
                  <c:v>692378</c:v>
                </c:pt>
                <c:pt idx="8">
                  <c:v>696540</c:v>
                </c:pt>
                <c:pt idx="9">
                  <c:v>688736</c:v>
                </c:pt>
                <c:pt idx="10">
                  <c:v>707514</c:v>
                </c:pt>
                <c:pt idx="11">
                  <c:v>709613</c:v>
                </c:pt>
                <c:pt idx="12">
                  <c:v>723587</c:v>
                </c:pt>
                <c:pt idx="13">
                  <c:v>739244</c:v>
                </c:pt>
                <c:pt idx="14">
                  <c:v>744841</c:v>
                </c:pt>
                <c:pt idx="15">
                  <c:v>746997</c:v>
                </c:pt>
                <c:pt idx="16">
                  <c:v>756726</c:v>
                </c:pt>
                <c:pt idx="17">
                  <c:v>770388</c:v>
                </c:pt>
                <c:pt idx="18">
                  <c:v>782265</c:v>
                </c:pt>
                <c:pt idx="19">
                  <c:v>789602</c:v>
                </c:pt>
                <c:pt idx="20">
                  <c:v>780507</c:v>
                </c:pt>
                <c:pt idx="21">
                  <c:v>746355</c:v>
                </c:pt>
                <c:pt idx="22">
                  <c:v>713825</c:v>
                </c:pt>
                <c:pt idx="23">
                  <c:v>681018</c:v>
                </c:pt>
                <c:pt idx="24">
                  <c:v>654915</c:v>
                </c:pt>
                <c:pt idx="25">
                  <c:v>623755</c:v>
                </c:pt>
                <c:pt idx="26">
                  <c:v>600697</c:v>
                </c:pt>
                <c:pt idx="27">
                  <c:v>585972</c:v>
                </c:pt>
                <c:pt idx="28">
                  <c:v>586106</c:v>
                </c:pt>
                <c:pt idx="29">
                  <c:v>595407</c:v>
                </c:pt>
                <c:pt idx="30">
                  <c:v>601925</c:v>
                </c:pt>
                <c:pt idx="31">
                  <c:v>613106</c:v>
                </c:pt>
                <c:pt idx="32">
                  <c:v>631488</c:v>
                </c:pt>
                <c:pt idx="33">
                  <c:v>663060</c:v>
                </c:pt>
                <c:pt idx="34">
                  <c:v>704055</c:v>
                </c:pt>
                <c:pt idx="35">
                  <c:v>751303</c:v>
                </c:pt>
                <c:pt idx="36">
                  <c:v>805169</c:v>
                </c:pt>
                <c:pt idx="37">
                  <c:v>870931</c:v>
                </c:pt>
                <c:pt idx="38">
                  <c:v>941270</c:v>
                </c:pt>
                <c:pt idx="39">
                  <c:v>998887</c:v>
                </c:pt>
                <c:pt idx="40">
                  <c:v>1041508</c:v>
                </c:pt>
                <c:pt idx="41">
                  <c:v>1075820</c:v>
                </c:pt>
                <c:pt idx="42">
                  <c:v>1105275</c:v>
                </c:pt>
                <c:pt idx="43">
                  <c:v>1148766</c:v>
                </c:pt>
                <c:pt idx="44">
                  <c:v>1274231</c:v>
                </c:pt>
                <c:pt idx="45">
                  <c:v>1410049</c:v>
                </c:pt>
                <c:pt idx="46">
                  <c:v>1498375</c:v>
                </c:pt>
                <c:pt idx="47">
                  <c:v>1558510</c:v>
                </c:pt>
                <c:pt idx="48">
                  <c:v>1591846</c:v>
                </c:pt>
                <c:pt idx="49">
                  <c:v>1612340</c:v>
                </c:pt>
                <c:pt idx="50">
                  <c:v>1629743</c:v>
                </c:pt>
                <c:pt idx="51">
                  <c:v>1637045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8-49D5-B950-1E19B11C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107936"/>
        <c:axId val="626106624"/>
      </c:barChart>
      <c:lineChart>
        <c:grouping val="standard"/>
        <c:varyColors val="0"/>
        <c:ser>
          <c:idx val="1"/>
          <c:order val="1"/>
          <c:tx>
            <c:strRef>
              <c:f>'生活保護 (2)'!$K$3</c:f>
              <c:strCache>
                <c:ptCount val="1"/>
                <c:pt idx="0">
                  <c:v>保護率‰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'生活保護 (2)'!$H$5:$H$56</c:f>
              <c:strCache>
                <c:ptCount val="52"/>
                <c:pt idx="0">
                  <c:v>1965年度</c:v>
                </c:pt>
                <c:pt idx="1">
                  <c:v>1966年度</c:v>
                </c:pt>
                <c:pt idx="2">
                  <c:v>1967年度</c:v>
                </c:pt>
                <c:pt idx="3">
                  <c:v>1968年度</c:v>
                </c:pt>
                <c:pt idx="4">
                  <c:v>1969年度</c:v>
                </c:pt>
                <c:pt idx="5">
                  <c:v>1970年度</c:v>
                </c:pt>
                <c:pt idx="6">
                  <c:v>1971年度</c:v>
                </c:pt>
                <c:pt idx="7">
                  <c:v>1972年度</c:v>
                </c:pt>
                <c:pt idx="8">
                  <c:v>1973年度</c:v>
                </c:pt>
                <c:pt idx="9">
                  <c:v>1974年度</c:v>
                </c:pt>
                <c:pt idx="10">
                  <c:v>1975年度</c:v>
                </c:pt>
                <c:pt idx="11">
                  <c:v>1976年度</c:v>
                </c:pt>
                <c:pt idx="12">
                  <c:v>1977年度</c:v>
                </c:pt>
                <c:pt idx="13">
                  <c:v>1978年度</c:v>
                </c:pt>
                <c:pt idx="14">
                  <c:v>1979年度</c:v>
                </c:pt>
                <c:pt idx="15">
                  <c:v>1980年度</c:v>
                </c:pt>
                <c:pt idx="16">
                  <c:v>1981年度</c:v>
                </c:pt>
                <c:pt idx="17">
                  <c:v>1982年度</c:v>
                </c:pt>
                <c:pt idx="18">
                  <c:v>1983年度</c:v>
                </c:pt>
                <c:pt idx="19">
                  <c:v>1984年度</c:v>
                </c:pt>
                <c:pt idx="20">
                  <c:v>1985年度</c:v>
                </c:pt>
                <c:pt idx="21">
                  <c:v>1986年度</c:v>
                </c:pt>
                <c:pt idx="22">
                  <c:v>1987年度</c:v>
                </c:pt>
                <c:pt idx="23">
                  <c:v>1988年度</c:v>
                </c:pt>
                <c:pt idx="24">
                  <c:v>1989年度</c:v>
                </c:pt>
                <c:pt idx="25">
                  <c:v>1990年度</c:v>
                </c:pt>
                <c:pt idx="26">
                  <c:v>1991年度</c:v>
                </c:pt>
                <c:pt idx="27">
                  <c:v>1992年度</c:v>
                </c:pt>
                <c:pt idx="28">
                  <c:v>1993年度</c:v>
                </c:pt>
                <c:pt idx="29">
                  <c:v>1994年度</c:v>
                </c:pt>
                <c:pt idx="30">
                  <c:v>1995年度</c:v>
                </c:pt>
                <c:pt idx="31">
                  <c:v>1996年度</c:v>
                </c:pt>
                <c:pt idx="32">
                  <c:v>1997年度</c:v>
                </c:pt>
                <c:pt idx="33">
                  <c:v>1998年度</c:v>
                </c:pt>
                <c:pt idx="34">
                  <c:v>1999年度</c:v>
                </c:pt>
                <c:pt idx="35">
                  <c:v>2000年度</c:v>
                </c:pt>
                <c:pt idx="36">
                  <c:v>2001年度</c:v>
                </c:pt>
                <c:pt idx="37">
                  <c:v>2002年度</c:v>
                </c:pt>
                <c:pt idx="38">
                  <c:v>2003年度</c:v>
                </c:pt>
                <c:pt idx="39">
                  <c:v>2004年度</c:v>
                </c:pt>
                <c:pt idx="40">
                  <c:v>2005年度</c:v>
                </c:pt>
                <c:pt idx="41">
                  <c:v>2006年度</c:v>
                </c:pt>
                <c:pt idx="42">
                  <c:v>2007年度</c:v>
                </c:pt>
                <c:pt idx="43">
                  <c:v>2008年度</c:v>
                </c:pt>
                <c:pt idx="44">
                  <c:v>2009年度</c:v>
                </c:pt>
                <c:pt idx="45">
                  <c:v>2010年度</c:v>
                </c:pt>
                <c:pt idx="46">
                  <c:v>2011年度</c:v>
                </c:pt>
                <c:pt idx="47">
                  <c:v>2012年度</c:v>
                </c:pt>
                <c:pt idx="48">
                  <c:v>2013年度</c:v>
                </c:pt>
                <c:pt idx="49">
                  <c:v>2014年度</c:v>
                </c:pt>
                <c:pt idx="50">
                  <c:v>2015年度</c:v>
                </c:pt>
                <c:pt idx="51">
                  <c:v>2016年度</c:v>
                </c:pt>
              </c:strCache>
            </c:strRef>
          </c:cat>
          <c:val>
            <c:numRef>
              <c:f>'生活保護 (2)'!$K$5:$K$56</c:f>
              <c:numCache>
                <c:formatCode>#,##0.0_ </c:formatCode>
                <c:ptCount val="52"/>
                <c:pt idx="0">
                  <c:v>24.8</c:v>
                </c:pt>
                <c:pt idx="1">
                  <c:v>24.6</c:v>
                </c:pt>
                <c:pt idx="2">
                  <c:v>23.5</c:v>
                </c:pt>
                <c:pt idx="3">
                  <c:v>23</c:v>
                </c:pt>
                <c:pt idx="4">
                  <c:v>22.8</c:v>
                </c:pt>
                <c:pt idx="5">
                  <c:v>22</c:v>
                </c:pt>
                <c:pt idx="6">
                  <c:v>21.7</c:v>
                </c:pt>
                <c:pt idx="7">
                  <c:v>21.7</c:v>
                </c:pt>
                <c:pt idx="8">
                  <c:v>21.6</c:v>
                </c:pt>
                <c:pt idx="9">
                  <c:v>21</c:v>
                </c:pt>
                <c:pt idx="10">
                  <c:v>21.5</c:v>
                </c:pt>
                <c:pt idx="11">
                  <c:v>20.7</c:v>
                </c:pt>
                <c:pt idx="12">
                  <c:v>21</c:v>
                </c:pt>
                <c:pt idx="13">
                  <c:v>21.4</c:v>
                </c:pt>
                <c:pt idx="14">
                  <c:v>21.4</c:v>
                </c:pt>
                <c:pt idx="15">
                  <c:v>21.1</c:v>
                </c:pt>
                <c:pt idx="16">
                  <c:v>20.9</c:v>
                </c:pt>
                <c:pt idx="17">
                  <c:v>21.3</c:v>
                </c:pt>
                <c:pt idx="18">
                  <c:v>21.4</c:v>
                </c:pt>
                <c:pt idx="19">
                  <c:v>21.1</c:v>
                </c:pt>
                <c:pt idx="20">
                  <c:v>21</c:v>
                </c:pt>
                <c:pt idx="21">
                  <c:v>19.899999999999999</c:v>
                </c:pt>
                <c:pt idx="22">
                  <c:v>18.8</c:v>
                </c:pt>
                <c:pt idx="23">
                  <c:v>17.399999999999999</c:v>
                </c:pt>
                <c:pt idx="24">
                  <c:v>16.600000000000001</c:v>
                </c:pt>
                <c:pt idx="25">
                  <c:v>15.5</c:v>
                </c:pt>
                <c:pt idx="26">
                  <c:v>14.8</c:v>
                </c:pt>
                <c:pt idx="27">
                  <c:v>14.2</c:v>
                </c:pt>
                <c:pt idx="28">
                  <c:v>14</c:v>
                </c:pt>
                <c:pt idx="29">
                  <c:v>14.2</c:v>
                </c:pt>
                <c:pt idx="30">
                  <c:v>14.8</c:v>
                </c:pt>
                <c:pt idx="31">
                  <c:v>14</c:v>
                </c:pt>
                <c:pt idx="32">
                  <c:v>14.1</c:v>
                </c:pt>
                <c:pt idx="33" formatCode="0.0_ ">
                  <c:v>14.9</c:v>
                </c:pt>
                <c:pt idx="34" formatCode="0.0_ ">
                  <c:v>15.7</c:v>
                </c:pt>
                <c:pt idx="35" formatCode="0.0_ ">
                  <c:v>16.5</c:v>
                </c:pt>
                <c:pt idx="36" formatCode="0.0_ ">
                  <c:v>17.600000000000001</c:v>
                </c:pt>
                <c:pt idx="37" formatCode="0.0_ ">
                  <c:v>18.899999999999999</c:v>
                </c:pt>
                <c:pt idx="38" formatCode="0.0_ ">
                  <c:v>20.6</c:v>
                </c:pt>
                <c:pt idx="39" formatCode="0.0_ ">
                  <c:v>21.6</c:v>
                </c:pt>
                <c:pt idx="40" formatCode="0.0_ ">
                  <c:v>22.1</c:v>
                </c:pt>
                <c:pt idx="41" formatCode="0.0_ ">
                  <c:v>22.6</c:v>
                </c:pt>
                <c:pt idx="42" formatCode="0.0_ ">
                  <c:v>23</c:v>
                </c:pt>
                <c:pt idx="43" formatCode="0.0_ ">
                  <c:v>24</c:v>
                </c:pt>
                <c:pt idx="44" formatCode="0.0_ ">
                  <c:v>26.5</c:v>
                </c:pt>
                <c:pt idx="45" formatCode="0.0_ ">
                  <c:v>29</c:v>
                </c:pt>
                <c:pt idx="46" formatCode="0.0_ ">
                  <c:v>32.1</c:v>
                </c:pt>
                <c:pt idx="47" formatCode="0.0_ ">
                  <c:v>32.4</c:v>
                </c:pt>
                <c:pt idx="48" formatCode="0.0_ ">
                  <c:v>31.8</c:v>
                </c:pt>
                <c:pt idx="49" formatCode="0.0_ ">
                  <c:v>32</c:v>
                </c:pt>
                <c:pt idx="50" formatCode="0.0_ ">
                  <c:v>32.4</c:v>
                </c:pt>
                <c:pt idx="51" formatCode="0.0_ ">
                  <c:v>32.799999999999997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8-49D5-B950-1E19B11C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114824"/>
        <c:axId val="626113840"/>
      </c:lineChart>
      <c:catAx>
        <c:axId val="6261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6106624"/>
        <c:crosses val="autoZero"/>
        <c:auto val="1"/>
        <c:lblAlgn val="ctr"/>
        <c:lblOffset val="100"/>
        <c:noMultiLvlLbl val="0"/>
      </c:catAx>
      <c:valAx>
        <c:axId val="62610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6107936"/>
        <c:crosses val="autoZero"/>
        <c:crossBetween val="between"/>
      </c:valAx>
      <c:valAx>
        <c:axId val="626113840"/>
        <c:scaling>
          <c:orientation val="minMax"/>
        </c:scaling>
        <c:delete val="0"/>
        <c:axPos val="r"/>
        <c:numFmt formatCode="#,##0.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6114824"/>
        <c:crosses val="max"/>
        <c:crossBetween val="between"/>
      </c:valAx>
      <c:catAx>
        <c:axId val="626114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6113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生活保護　被保護人員数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1965-2016</a:t>
            </a:r>
            <a:r>
              <a:rPr lang="ja-JP" altLang="en-US" sz="1200"/>
              <a:t>年度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'生活保護 (2)'!$O$3</c:f>
              <c:strCache>
                <c:ptCount val="1"/>
                <c:pt idx="0">
                  <c:v>被保護実人員（人）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'生活保護 (2)'!$M$5:$M$56</c:f>
              <c:strCache>
                <c:ptCount val="52"/>
                <c:pt idx="0">
                  <c:v>1965年度</c:v>
                </c:pt>
                <c:pt idx="1">
                  <c:v>1966年度</c:v>
                </c:pt>
                <c:pt idx="2">
                  <c:v>1967年度</c:v>
                </c:pt>
                <c:pt idx="3">
                  <c:v>1968年度</c:v>
                </c:pt>
                <c:pt idx="4">
                  <c:v>1969年度</c:v>
                </c:pt>
                <c:pt idx="5">
                  <c:v>1970年度</c:v>
                </c:pt>
                <c:pt idx="6">
                  <c:v>1971年度</c:v>
                </c:pt>
                <c:pt idx="7">
                  <c:v>1972年度</c:v>
                </c:pt>
                <c:pt idx="8">
                  <c:v>1973年度</c:v>
                </c:pt>
                <c:pt idx="9">
                  <c:v>1974年度</c:v>
                </c:pt>
                <c:pt idx="10">
                  <c:v>1975年度</c:v>
                </c:pt>
                <c:pt idx="11">
                  <c:v>1976年度</c:v>
                </c:pt>
                <c:pt idx="12">
                  <c:v>1977年度</c:v>
                </c:pt>
                <c:pt idx="13">
                  <c:v>1978年度</c:v>
                </c:pt>
                <c:pt idx="14">
                  <c:v>1979年度</c:v>
                </c:pt>
                <c:pt idx="15">
                  <c:v>1980年度</c:v>
                </c:pt>
                <c:pt idx="16">
                  <c:v>1981年度</c:v>
                </c:pt>
                <c:pt idx="17">
                  <c:v>1982年度</c:v>
                </c:pt>
                <c:pt idx="18">
                  <c:v>1983年度</c:v>
                </c:pt>
                <c:pt idx="19">
                  <c:v>1984年度</c:v>
                </c:pt>
                <c:pt idx="20">
                  <c:v>1985年度</c:v>
                </c:pt>
                <c:pt idx="21">
                  <c:v>1986年度</c:v>
                </c:pt>
                <c:pt idx="22">
                  <c:v>1987年度</c:v>
                </c:pt>
                <c:pt idx="23">
                  <c:v>1988年度</c:v>
                </c:pt>
                <c:pt idx="24">
                  <c:v>1989年度</c:v>
                </c:pt>
                <c:pt idx="25">
                  <c:v>1990年度</c:v>
                </c:pt>
                <c:pt idx="26">
                  <c:v>1991年度</c:v>
                </c:pt>
                <c:pt idx="27">
                  <c:v>1992年度</c:v>
                </c:pt>
                <c:pt idx="28">
                  <c:v>1993年度</c:v>
                </c:pt>
                <c:pt idx="29">
                  <c:v>1994年度</c:v>
                </c:pt>
                <c:pt idx="30">
                  <c:v>1995年度</c:v>
                </c:pt>
                <c:pt idx="31">
                  <c:v>1996年度</c:v>
                </c:pt>
                <c:pt idx="32">
                  <c:v>1997年度</c:v>
                </c:pt>
                <c:pt idx="33">
                  <c:v>1998年度</c:v>
                </c:pt>
                <c:pt idx="34">
                  <c:v>1999年度</c:v>
                </c:pt>
                <c:pt idx="35">
                  <c:v>2000年度</c:v>
                </c:pt>
                <c:pt idx="36">
                  <c:v>2001年度</c:v>
                </c:pt>
                <c:pt idx="37">
                  <c:v>2002年度</c:v>
                </c:pt>
                <c:pt idx="38">
                  <c:v>2003年度</c:v>
                </c:pt>
                <c:pt idx="39">
                  <c:v>2004年度</c:v>
                </c:pt>
                <c:pt idx="40">
                  <c:v>2005年度</c:v>
                </c:pt>
                <c:pt idx="41">
                  <c:v>2006年度</c:v>
                </c:pt>
                <c:pt idx="42">
                  <c:v>2007年度</c:v>
                </c:pt>
                <c:pt idx="43">
                  <c:v>2008年度</c:v>
                </c:pt>
                <c:pt idx="44">
                  <c:v>2009年度</c:v>
                </c:pt>
                <c:pt idx="45">
                  <c:v>2010年度</c:v>
                </c:pt>
                <c:pt idx="46">
                  <c:v>2011年度</c:v>
                </c:pt>
                <c:pt idx="47">
                  <c:v>2012年度</c:v>
                </c:pt>
                <c:pt idx="48">
                  <c:v>2013年度</c:v>
                </c:pt>
                <c:pt idx="49">
                  <c:v>2014年度</c:v>
                </c:pt>
                <c:pt idx="50">
                  <c:v>2015年度</c:v>
                </c:pt>
                <c:pt idx="51">
                  <c:v>2016年度</c:v>
                </c:pt>
              </c:strCache>
            </c:strRef>
          </c:cat>
          <c:val>
            <c:numRef>
              <c:f>'生活保護 (2)'!$O$5:$O$56</c:f>
              <c:numCache>
                <c:formatCode>_(* #,##0_);_(* \(#,##0\);_(* "-"_);_(@_)</c:formatCode>
                <c:ptCount val="52"/>
                <c:pt idx="0">
                  <c:v>1598821</c:v>
                </c:pt>
                <c:pt idx="1">
                  <c:v>1570054</c:v>
                </c:pt>
                <c:pt idx="2">
                  <c:v>1520733</c:v>
                </c:pt>
                <c:pt idx="3">
                  <c:v>1449970</c:v>
                </c:pt>
                <c:pt idx="4">
                  <c:v>1398725</c:v>
                </c:pt>
                <c:pt idx="5">
                  <c:v>1344306</c:v>
                </c:pt>
                <c:pt idx="6">
                  <c:v>1325218</c:v>
                </c:pt>
                <c:pt idx="7">
                  <c:v>1349000</c:v>
                </c:pt>
                <c:pt idx="8">
                  <c:v>1345549</c:v>
                </c:pt>
                <c:pt idx="9">
                  <c:v>1312339</c:v>
                </c:pt>
                <c:pt idx="10">
                  <c:v>1349230</c:v>
                </c:pt>
                <c:pt idx="11">
                  <c:v>1358316</c:v>
                </c:pt>
                <c:pt idx="12">
                  <c:v>1393128</c:v>
                </c:pt>
                <c:pt idx="13">
                  <c:v>1428261</c:v>
                </c:pt>
                <c:pt idx="14">
                  <c:v>1430488</c:v>
                </c:pt>
                <c:pt idx="15">
                  <c:v>1426984</c:v>
                </c:pt>
                <c:pt idx="16">
                  <c:v>1439226</c:v>
                </c:pt>
                <c:pt idx="17">
                  <c:v>1457383</c:v>
                </c:pt>
                <c:pt idx="18">
                  <c:v>1468245</c:v>
                </c:pt>
                <c:pt idx="19">
                  <c:v>1469457</c:v>
                </c:pt>
                <c:pt idx="20">
                  <c:v>1431117</c:v>
                </c:pt>
                <c:pt idx="21">
                  <c:v>1348163</c:v>
                </c:pt>
                <c:pt idx="22">
                  <c:v>1266126</c:v>
                </c:pt>
                <c:pt idx="23">
                  <c:v>1176258</c:v>
                </c:pt>
                <c:pt idx="24">
                  <c:v>1099520</c:v>
                </c:pt>
                <c:pt idx="25">
                  <c:v>1014842</c:v>
                </c:pt>
                <c:pt idx="26">
                  <c:v>946374</c:v>
                </c:pt>
                <c:pt idx="27">
                  <c:v>898499</c:v>
                </c:pt>
                <c:pt idx="28">
                  <c:v>883112</c:v>
                </c:pt>
                <c:pt idx="29">
                  <c:v>884912</c:v>
                </c:pt>
                <c:pt idx="30">
                  <c:v>882229</c:v>
                </c:pt>
                <c:pt idx="31">
                  <c:v>887450</c:v>
                </c:pt>
                <c:pt idx="32">
                  <c:v>905589</c:v>
                </c:pt>
                <c:pt idx="33">
                  <c:v>946994</c:v>
                </c:pt>
                <c:pt idx="34">
                  <c:v>1004472</c:v>
                </c:pt>
                <c:pt idx="35">
                  <c:v>1072241</c:v>
                </c:pt>
                <c:pt idx="36">
                  <c:v>1148088</c:v>
                </c:pt>
                <c:pt idx="37">
                  <c:v>1242723</c:v>
                </c:pt>
                <c:pt idx="38">
                  <c:v>1344327</c:v>
                </c:pt>
                <c:pt idx="39">
                  <c:v>1423388</c:v>
                </c:pt>
                <c:pt idx="40">
                  <c:v>1475838</c:v>
                </c:pt>
                <c:pt idx="41">
                  <c:v>1513892</c:v>
                </c:pt>
                <c:pt idx="42">
                  <c:v>1543321</c:v>
                </c:pt>
                <c:pt idx="43">
                  <c:v>1592620</c:v>
                </c:pt>
                <c:pt idx="44">
                  <c:v>1763572</c:v>
                </c:pt>
                <c:pt idx="45">
                  <c:v>1952063</c:v>
                </c:pt>
                <c:pt idx="46">
                  <c:v>2067244</c:v>
                </c:pt>
                <c:pt idx="47">
                  <c:v>2135708</c:v>
                </c:pt>
                <c:pt idx="48">
                  <c:v>2161612</c:v>
                </c:pt>
                <c:pt idx="49">
                  <c:v>2165895</c:v>
                </c:pt>
                <c:pt idx="50">
                  <c:v>2163685</c:v>
                </c:pt>
                <c:pt idx="51">
                  <c:v>2145438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E-43DD-A0CA-155AF127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5024416"/>
        <c:axId val="605019168"/>
      </c:barChart>
      <c:lineChart>
        <c:grouping val="standard"/>
        <c:varyColors val="0"/>
        <c:ser>
          <c:idx val="1"/>
          <c:order val="1"/>
          <c:tx>
            <c:strRef>
              <c:f>'生活保護 (2)'!$P$3</c:f>
              <c:strCache>
                <c:ptCount val="1"/>
                <c:pt idx="0">
                  <c:v>保護率‰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'生活保護 (2)'!$M$5:$M$56</c:f>
              <c:strCache>
                <c:ptCount val="52"/>
                <c:pt idx="0">
                  <c:v>1965年度</c:v>
                </c:pt>
                <c:pt idx="1">
                  <c:v>1966年度</c:v>
                </c:pt>
                <c:pt idx="2">
                  <c:v>1967年度</c:v>
                </c:pt>
                <c:pt idx="3">
                  <c:v>1968年度</c:v>
                </c:pt>
                <c:pt idx="4">
                  <c:v>1969年度</c:v>
                </c:pt>
                <c:pt idx="5">
                  <c:v>1970年度</c:v>
                </c:pt>
                <c:pt idx="6">
                  <c:v>1971年度</c:v>
                </c:pt>
                <c:pt idx="7">
                  <c:v>1972年度</c:v>
                </c:pt>
                <c:pt idx="8">
                  <c:v>1973年度</c:v>
                </c:pt>
                <c:pt idx="9">
                  <c:v>1974年度</c:v>
                </c:pt>
                <c:pt idx="10">
                  <c:v>1975年度</c:v>
                </c:pt>
                <c:pt idx="11">
                  <c:v>1976年度</c:v>
                </c:pt>
                <c:pt idx="12">
                  <c:v>1977年度</c:v>
                </c:pt>
                <c:pt idx="13">
                  <c:v>1978年度</c:v>
                </c:pt>
                <c:pt idx="14">
                  <c:v>1979年度</c:v>
                </c:pt>
                <c:pt idx="15">
                  <c:v>1980年度</c:v>
                </c:pt>
                <c:pt idx="16">
                  <c:v>1981年度</c:v>
                </c:pt>
                <c:pt idx="17">
                  <c:v>1982年度</c:v>
                </c:pt>
                <c:pt idx="18">
                  <c:v>1983年度</c:v>
                </c:pt>
                <c:pt idx="19">
                  <c:v>1984年度</c:v>
                </c:pt>
                <c:pt idx="20">
                  <c:v>1985年度</c:v>
                </c:pt>
                <c:pt idx="21">
                  <c:v>1986年度</c:v>
                </c:pt>
                <c:pt idx="22">
                  <c:v>1987年度</c:v>
                </c:pt>
                <c:pt idx="23">
                  <c:v>1988年度</c:v>
                </c:pt>
                <c:pt idx="24">
                  <c:v>1989年度</c:v>
                </c:pt>
                <c:pt idx="25">
                  <c:v>1990年度</c:v>
                </c:pt>
                <c:pt idx="26">
                  <c:v>1991年度</c:v>
                </c:pt>
                <c:pt idx="27">
                  <c:v>1992年度</c:v>
                </c:pt>
                <c:pt idx="28">
                  <c:v>1993年度</c:v>
                </c:pt>
                <c:pt idx="29">
                  <c:v>1994年度</c:v>
                </c:pt>
                <c:pt idx="30">
                  <c:v>1995年度</c:v>
                </c:pt>
                <c:pt idx="31">
                  <c:v>1996年度</c:v>
                </c:pt>
                <c:pt idx="32">
                  <c:v>1997年度</c:v>
                </c:pt>
                <c:pt idx="33">
                  <c:v>1998年度</c:v>
                </c:pt>
                <c:pt idx="34">
                  <c:v>1999年度</c:v>
                </c:pt>
                <c:pt idx="35">
                  <c:v>2000年度</c:v>
                </c:pt>
                <c:pt idx="36">
                  <c:v>2001年度</c:v>
                </c:pt>
                <c:pt idx="37">
                  <c:v>2002年度</c:v>
                </c:pt>
                <c:pt idx="38">
                  <c:v>2003年度</c:v>
                </c:pt>
                <c:pt idx="39">
                  <c:v>2004年度</c:v>
                </c:pt>
                <c:pt idx="40">
                  <c:v>2005年度</c:v>
                </c:pt>
                <c:pt idx="41">
                  <c:v>2006年度</c:v>
                </c:pt>
                <c:pt idx="42">
                  <c:v>2007年度</c:v>
                </c:pt>
                <c:pt idx="43">
                  <c:v>2008年度</c:v>
                </c:pt>
                <c:pt idx="44">
                  <c:v>2009年度</c:v>
                </c:pt>
                <c:pt idx="45">
                  <c:v>2010年度</c:v>
                </c:pt>
                <c:pt idx="46">
                  <c:v>2011年度</c:v>
                </c:pt>
                <c:pt idx="47">
                  <c:v>2012年度</c:v>
                </c:pt>
                <c:pt idx="48">
                  <c:v>2013年度</c:v>
                </c:pt>
                <c:pt idx="49">
                  <c:v>2014年度</c:v>
                </c:pt>
                <c:pt idx="50">
                  <c:v>2015年度</c:v>
                </c:pt>
                <c:pt idx="51">
                  <c:v>2016年度</c:v>
                </c:pt>
              </c:strCache>
            </c:strRef>
          </c:cat>
          <c:val>
            <c:numRef>
              <c:f>'生活保護 (2)'!$P$5:$P$56</c:f>
              <c:numCache>
                <c:formatCode>_ * #,##0.0_ ;_ * \-#,##0.0_ ;_ * "-"_ ;_ @_ </c:formatCode>
                <c:ptCount val="52"/>
                <c:pt idx="0">
                  <c:v>16.3</c:v>
                </c:pt>
                <c:pt idx="1">
                  <c:v>15.9</c:v>
                </c:pt>
                <c:pt idx="2">
                  <c:v>15.2</c:v>
                </c:pt>
                <c:pt idx="3">
                  <c:v>14.3</c:v>
                </c:pt>
                <c:pt idx="4">
                  <c:v>13.6</c:v>
                </c:pt>
                <c:pt idx="5">
                  <c:v>13</c:v>
                </c:pt>
                <c:pt idx="6">
                  <c:v>12.6</c:v>
                </c:pt>
                <c:pt idx="7">
                  <c:v>12.7</c:v>
                </c:pt>
                <c:pt idx="8">
                  <c:v>12.4</c:v>
                </c:pt>
                <c:pt idx="9">
                  <c:v>11.9</c:v>
                </c:pt>
                <c:pt idx="10">
                  <c:v>12.1</c:v>
                </c:pt>
                <c:pt idx="11">
                  <c:v>12</c:v>
                </c:pt>
                <c:pt idx="12">
                  <c:v>12.2</c:v>
                </c:pt>
                <c:pt idx="13">
                  <c:v>12.4</c:v>
                </c:pt>
                <c:pt idx="14">
                  <c:v>12.3</c:v>
                </c:pt>
                <c:pt idx="15">
                  <c:v>12.2</c:v>
                </c:pt>
                <c:pt idx="16">
                  <c:v>12.2</c:v>
                </c:pt>
                <c:pt idx="17">
                  <c:v>12.3</c:v>
                </c:pt>
                <c:pt idx="18">
                  <c:v>12.3</c:v>
                </c:pt>
                <c:pt idx="19">
                  <c:v>12.2</c:v>
                </c:pt>
                <c:pt idx="20">
                  <c:v>11.8</c:v>
                </c:pt>
                <c:pt idx="21">
                  <c:v>11.1</c:v>
                </c:pt>
                <c:pt idx="22">
                  <c:v>10.4</c:v>
                </c:pt>
                <c:pt idx="23">
                  <c:v>9.6</c:v>
                </c:pt>
                <c:pt idx="24">
                  <c:v>8.9</c:v>
                </c:pt>
                <c:pt idx="25">
                  <c:v>8.1999999999999993</c:v>
                </c:pt>
                <c:pt idx="26">
                  <c:v>7.6</c:v>
                </c:pt>
                <c:pt idx="27">
                  <c:v>7.2</c:v>
                </c:pt>
                <c:pt idx="28">
                  <c:v>7.1</c:v>
                </c:pt>
                <c:pt idx="29">
                  <c:v>7.1</c:v>
                </c:pt>
                <c:pt idx="30">
                  <c:v>7</c:v>
                </c:pt>
                <c:pt idx="31">
                  <c:v>7.1</c:v>
                </c:pt>
                <c:pt idx="32">
                  <c:v>7.2</c:v>
                </c:pt>
                <c:pt idx="33">
                  <c:v>7.5</c:v>
                </c:pt>
                <c:pt idx="34">
                  <c:v>7.9</c:v>
                </c:pt>
                <c:pt idx="35">
                  <c:v>8.4</c:v>
                </c:pt>
                <c:pt idx="36">
                  <c:v>9</c:v>
                </c:pt>
                <c:pt idx="37">
                  <c:v>9.8000000000000007</c:v>
                </c:pt>
                <c:pt idx="38">
                  <c:v>10.5</c:v>
                </c:pt>
                <c:pt idx="39">
                  <c:v>11.1</c:v>
                </c:pt>
                <c:pt idx="40">
                  <c:v>11.6</c:v>
                </c:pt>
                <c:pt idx="41">
                  <c:v>11.8</c:v>
                </c:pt>
                <c:pt idx="42">
                  <c:v>12.12</c:v>
                </c:pt>
                <c:pt idx="43">
                  <c:v>12.5</c:v>
                </c:pt>
                <c:pt idx="44">
                  <c:v>13.8</c:v>
                </c:pt>
                <c:pt idx="45">
                  <c:v>15.2</c:v>
                </c:pt>
                <c:pt idx="46">
                  <c:v>16.2</c:v>
                </c:pt>
                <c:pt idx="47">
                  <c:v>16.7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E-43DD-A0CA-155AF127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781696"/>
        <c:axId val="604781368"/>
      </c:lineChart>
      <c:catAx>
        <c:axId val="6050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5019168"/>
        <c:crosses val="autoZero"/>
        <c:auto val="1"/>
        <c:lblAlgn val="ctr"/>
        <c:lblOffset val="100"/>
        <c:noMultiLvlLbl val="0"/>
      </c:catAx>
      <c:valAx>
        <c:axId val="6050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5024416"/>
        <c:crosses val="autoZero"/>
        <c:crossBetween val="between"/>
      </c:valAx>
      <c:valAx>
        <c:axId val="604781368"/>
        <c:scaling>
          <c:orientation val="minMax"/>
        </c:scaling>
        <c:delete val="0"/>
        <c:axPos val="r"/>
        <c:numFmt formatCode="_ * #,##0.0_ ;_ * \-#,##0.0_ ;_ * &quot;-&quot;_ ;_ 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781696"/>
        <c:crosses val="max"/>
        <c:crossBetween val="between"/>
      </c:valAx>
      <c:catAx>
        <c:axId val="60478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4781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生活保護費支出額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1965-2016</a:t>
            </a:r>
            <a:r>
              <a:rPr lang="ja-JP" altLang="en-US" sz="1200"/>
              <a:t>年度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'生活保護 (2)'!$T$3</c:f>
              <c:strCache>
                <c:ptCount val="1"/>
                <c:pt idx="0">
                  <c:v>保護費総額（千円）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'生活保護 (2)'!$S$5:$S$56</c:f>
              <c:strCache>
                <c:ptCount val="52"/>
                <c:pt idx="0">
                  <c:v>1965年度</c:v>
                </c:pt>
                <c:pt idx="1">
                  <c:v>1966年度</c:v>
                </c:pt>
                <c:pt idx="2">
                  <c:v>1967年度</c:v>
                </c:pt>
                <c:pt idx="3">
                  <c:v>1968年度</c:v>
                </c:pt>
                <c:pt idx="4">
                  <c:v>1969年度</c:v>
                </c:pt>
                <c:pt idx="5">
                  <c:v>1970年度</c:v>
                </c:pt>
                <c:pt idx="6">
                  <c:v>1971年度</c:v>
                </c:pt>
                <c:pt idx="7">
                  <c:v>1972年度</c:v>
                </c:pt>
                <c:pt idx="8">
                  <c:v>1973年度</c:v>
                </c:pt>
                <c:pt idx="9">
                  <c:v>1974年度</c:v>
                </c:pt>
                <c:pt idx="10">
                  <c:v>1975年度</c:v>
                </c:pt>
                <c:pt idx="11">
                  <c:v>1976年度</c:v>
                </c:pt>
                <c:pt idx="12">
                  <c:v>1977年度</c:v>
                </c:pt>
                <c:pt idx="13">
                  <c:v>1978年度</c:v>
                </c:pt>
                <c:pt idx="14">
                  <c:v>1979年度</c:v>
                </c:pt>
                <c:pt idx="15">
                  <c:v>1980年度</c:v>
                </c:pt>
                <c:pt idx="16">
                  <c:v>1981年度</c:v>
                </c:pt>
                <c:pt idx="17">
                  <c:v>1982年度</c:v>
                </c:pt>
                <c:pt idx="18">
                  <c:v>1983年度</c:v>
                </c:pt>
                <c:pt idx="19">
                  <c:v>1984年度</c:v>
                </c:pt>
                <c:pt idx="20">
                  <c:v>1985年度</c:v>
                </c:pt>
                <c:pt idx="21">
                  <c:v>1986年度</c:v>
                </c:pt>
                <c:pt idx="22">
                  <c:v>1987年度</c:v>
                </c:pt>
                <c:pt idx="23">
                  <c:v>1988年度</c:v>
                </c:pt>
                <c:pt idx="24">
                  <c:v>1989年度</c:v>
                </c:pt>
                <c:pt idx="25">
                  <c:v>1990年度</c:v>
                </c:pt>
                <c:pt idx="26">
                  <c:v>1991年度</c:v>
                </c:pt>
                <c:pt idx="27">
                  <c:v>1992年度</c:v>
                </c:pt>
                <c:pt idx="28">
                  <c:v>1993年度</c:v>
                </c:pt>
                <c:pt idx="29">
                  <c:v>1994年度</c:v>
                </c:pt>
                <c:pt idx="30">
                  <c:v>1995年度</c:v>
                </c:pt>
                <c:pt idx="31">
                  <c:v>1996年度</c:v>
                </c:pt>
                <c:pt idx="32">
                  <c:v>1997年度</c:v>
                </c:pt>
                <c:pt idx="33">
                  <c:v>1998年度</c:v>
                </c:pt>
                <c:pt idx="34">
                  <c:v>1999年度</c:v>
                </c:pt>
                <c:pt idx="35">
                  <c:v>2000年度</c:v>
                </c:pt>
                <c:pt idx="36">
                  <c:v>2001年度</c:v>
                </c:pt>
                <c:pt idx="37">
                  <c:v>2002年度</c:v>
                </c:pt>
                <c:pt idx="38">
                  <c:v>2003年度</c:v>
                </c:pt>
                <c:pt idx="39">
                  <c:v>2004年度</c:v>
                </c:pt>
                <c:pt idx="40">
                  <c:v>2005年度</c:v>
                </c:pt>
                <c:pt idx="41">
                  <c:v>2006年度</c:v>
                </c:pt>
                <c:pt idx="42">
                  <c:v>2007年度</c:v>
                </c:pt>
                <c:pt idx="43">
                  <c:v>2008年度</c:v>
                </c:pt>
                <c:pt idx="44">
                  <c:v>2009年度</c:v>
                </c:pt>
                <c:pt idx="45">
                  <c:v>2010年度</c:v>
                </c:pt>
                <c:pt idx="46">
                  <c:v>2011年度</c:v>
                </c:pt>
                <c:pt idx="47">
                  <c:v>2012年度</c:v>
                </c:pt>
                <c:pt idx="48">
                  <c:v>2013年度</c:v>
                </c:pt>
                <c:pt idx="49">
                  <c:v>2014年度</c:v>
                </c:pt>
                <c:pt idx="50">
                  <c:v>2015年度</c:v>
                </c:pt>
                <c:pt idx="51">
                  <c:v>2016年度</c:v>
                </c:pt>
              </c:strCache>
            </c:strRef>
          </c:cat>
          <c:val>
            <c:numRef>
              <c:f>'生活保護 (2)'!$T$5:$T$56</c:f>
              <c:numCache>
                <c:formatCode>_(* #,##0_);_(* \(#,##0\);_(* "-"_);_(@_)</c:formatCode>
                <c:ptCount val="52"/>
                <c:pt idx="0">
                  <c:v>134982939</c:v>
                </c:pt>
                <c:pt idx="1">
                  <c:v>156085740</c:v>
                </c:pt>
                <c:pt idx="2">
                  <c:v>178266649</c:v>
                </c:pt>
                <c:pt idx="3">
                  <c:v>203277594</c:v>
                </c:pt>
                <c:pt idx="4">
                  <c:v>225720429</c:v>
                </c:pt>
                <c:pt idx="5">
                  <c:v>271319056</c:v>
                </c:pt>
                <c:pt idx="6">
                  <c:v>307569124</c:v>
                </c:pt>
                <c:pt idx="7">
                  <c:v>383083437</c:v>
                </c:pt>
                <c:pt idx="8">
                  <c:v>442045843</c:v>
                </c:pt>
                <c:pt idx="9">
                  <c:v>567894092</c:v>
                </c:pt>
                <c:pt idx="10">
                  <c:v>676413282</c:v>
                </c:pt>
                <c:pt idx="11">
                  <c:v>785792878</c:v>
                </c:pt>
                <c:pt idx="12">
                  <c:v>889386614</c:v>
                </c:pt>
                <c:pt idx="13">
                  <c:v>1036658277</c:v>
                </c:pt>
                <c:pt idx="14">
                  <c:v>1111397399</c:v>
                </c:pt>
                <c:pt idx="15">
                  <c:v>1155279657</c:v>
                </c:pt>
                <c:pt idx="16">
                  <c:v>1236303814</c:v>
                </c:pt>
                <c:pt idx="17">
                  <c:v>1329923112</c:v>
                </c:pt>
                <c:pt idx="18">
                  <c:v>1400890617</c:v>
                </c:pt>
                <c:pt idx="19">
                  <c:v>1462478857</c:v>
                </c:pt>
                <c:pt idx="20">
                  <c:v>1502711230</c:v>
                </c:pt>
                <c:pt idx="21">
                  <c:v>1471031877</c:v>
                </c:pt>
                <c:pt idx="22">
                  <c:v>1432475343</c:v>
                </c:pt>
                <c:pt idx="23">
                  <c:v>1367434783</c:v>
                </c:pt>
                <c:pt idx="24">
                  <c:v>1345670882</c:v>
                </c:pt>
                <c:pt idx="25">
                  <c:v>1292777625</c:v>
                </c:pt>
                <c:pt idx="26">
                  <c:v>1282656143</c:v>
                </c:pt>
                <c:pt idx="27">
                  <c:v>1300997796</c:v>
                </c:pt>
                <c:pt idx="28">
                  <c:v>1337803754</c:v>
                </c:pt>
                <c:pt idx="29">
                  <c:v>1383897964</c:v>
                </c:pt>
                <c:pt idx="30">
                  <c:v>1484893842</c:v>
                </c:pt>
                <c:pt idx="31">
                  <c:v>1513697147</c:v>
                </c:pt>
                <c:pt idx="32">
                  <c:v>1604285064</c:v>
                </c:pt>
                <c:pt idx="33">
                  <c:v>1696061063</c:v>
                </c:pt>
                <c:pt idx="34">
                  <c:v>1826851094</c:v>
                </c:pt>
                <c:pt idx="35">
                  <c:v>1939283470</c:v>
                </c:pt>
                <c:pt idx="36">
                  <c:v>2077164958</c:v>
                </c:pt>
                <c:pt idx="37">
                  <c:v>2218138226</c:v>
                </c:pt>
                <c:pt idx="38">
                  <c:v>2388111346</c:v>
                </c:pt>
                <c:pt idx="39">
                  <c:v>2508966934</c:v>
                </c:pt>
                <c:pt idx="40">
                  <c:v>2594192922</c:v>
                </c:pt>
                <c:pt idx="41">
                  <c:v>2633335556</c:v>
                </c:pt>
                <c:pt idx="42">
                  <c:v>2617464651</c:v>
                </c:pt>
                <c:pt idx="43">
                  <c:v>2700553250</c:v>
                </c:pt>
                <c:pt idx="44">
                  <c:v>3007189050</c:v>
                </c:pt>
                <c:pt idx="45">
                  <c:v>3329629240</c:v>
                </c:pt>
                <c:pt idx="46">
                  <c:v>3501590101</c:v>
                </c:pt>
                <c:pt idx="47">
                  <c:v>3602845240</c:v>
                </c:pt>
                <c:pt idx="48">
                  <c:v>3628503036</c:v>
                </c:pt>
                <c:pt idx="49">
                  <c:v>3681003871</c:v>
                </c:pt>
                <c:pt idx="50" formatCode="_(* #,##0_);_(* \(#,##0\);_(* &quot;-&quot;_);_(@_)">
                  <c:v>3712668538</c:v>
                </c:pt>
                <c:pt idx="51" formatCode="_(* #,##0_);_(* \(#,##0\);_(* &quot;-&quot;_);_(@_)">
                  <c:v>3715290058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F-46B3-A386-CCC10D207A33}"/>
            </c:ext>
          </c:extLst>
        </c:ser>
        <c:ser>
          <c:idx val="1"/>
          <c:order val="1"/>
          <c:tx>
            <c:strRef>
              <c:f>'生活保護 (2)'!$U$3</c:f>
              <c:strCache>
                <c:ptCount val="1"/>
                <c:pt idx="0">
                  <c:v>生活扶助費
（千円）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'生活保護 (2)'!$S$5:$S$56</c:f>
              <c:strCache>
                <c:ptCount val="52"/>
                <c:pt idx="0">
                  <c:v>1965年度</c:v>
                </c:pt>
                <c:pt idx="1">
                  <c:v>1966年度</c:v>
                </c:pt>
                <c:pt idx="2">
                  <c:v>1967年度</c:v>
                </c:pt>
                <c:pt idx="3">
                  <c:v>1968年度</c:v>
                </c:pt>
                <c:pt idx="4">
                  <c:v>1969年度</c:v>
                </c:pt>
                <c:pt idx="5">
                  <c:v>1970年度</c:v>
                </c:pt>
                <c:pt idx="6">
                  <c:v>1971年度</c:v>
                </c:pt>
                <c:pt idx="7">
                  <c:v>1972年度</c:v>
                </c:pt>
                <c:pt idx="8">
                  <c:v>1973年度</c:v>
                </c:pt>
                <c:pt idx="9">
                  <c:v>1974年度</c:v>
                </c:pt>
                <c:pt idx="10">
                  <c:v>1975年度</c:v>
                </c:pt>
                <c:pt idx="11">
                  <c:v>1976年度</c:v>
                </c:pt>
                <c:pt idx="12">
                  <c:v>1977年度</c:v>
                </c:pt>
                <c:pt idx="13">
                  <c:v>1978年度</c:v>
                </c:pt>
                <c:pt idx="14">
                  <c:v>1979年度</c:v>
                </c:pt>
                <c:pt idx="15">
                  <c:v>1980年度</c:v>
                </c:pt>
                <c:pt idx="16">
                  <c:v>1981年度</c:v>
                </c:pt>
                <c:pt idx="17">
                  <c:v>1982年度</c:v>
                </c:pt>
                <c:pt idx="18">
                  <c:v>1983年度</c:v>
                </c:pt>
                <c:pt idx="19">
                  <c:v>1984年度</c:v>
                </c:pt>
                <c:pt idx="20">
                  <c:v>1985年度</c:v>
                </c:pt>
                <c:pt idx="21">
                  <c:v>1986年度</c:v>
                </c:pt>
                <c:pt idx="22">
                  <c:v>1987年度</c:v>
                </c:pt>
                <c:pt idx="23">
                  <c:v>1988年度</c:v>
                </c:pt>
                <c:pt idx="24">
                  <c:v>1989年度</c:v>
                </c:pt>
                <c:pt idx="25">
                  <c:v>1990年度</c:v>
                </c:pt>
                <c:pt idx="26">
                  <c:v>1991年度</c:v>
                </c:pt>
                <c:pt idx="27">
                  <c:v>1992年度</c:v>
                </c:pt>
                <c:pt idx="28">
                  <c:v>1993年度</c:v>
                </c:pt>
                <c:pt idx="29">
                  <c:v>1994年度</c:v>
                </c:pt>
                <c:pt idx="30">
                  <c:v>1995年度</c:v>
                </c:pt>
                <c:pt idx="31">
                  <c:v>1996年度</c:v>
                </c:pt>
                <c:pt idx="32">
                  <c:v>1997年度</c:v>
                </c:pt>
                <c:pt idx="33">
                  <c:v>1998年度</c:v>
                </c:pt>
                <c:pt idx="34">
                  <c:v>1999年度</c:v>
                </c:pt>
                <c:pt idx="35">
                  <c:v>2000年度</c:v>
                </c:pt>
                <c:pt idx="36">
                  <c:v>2001年度</c:v>
                </c:pt>
                <c:pt idx="37">
                  <c:v>2002年度</c:v>
                </c:pt>
                <c:pt idx="38">
                  <c:v>2003年度</c:v>
                </c:pt>
                <c:pt idx="39">
                  <c:v>2004年度</c:v>
                </c:pt>
                <c:pt idx="40">
                  <c:v>2005年度</c:v>
                </c:pt>
                <c:pt idx="41">
                  <c:v>2006年度</c:v>
                </c:pt>
                <c:pt idx="42">
                  <c:v>2007年度</c:v>
                </c:pt>
                <c:pt idx="43">
                  <c:v>2008年度</c:v>
                </c:pt>
                <c:pt idx="44">
                  <c:v>2009年度</c:v>
                </c:pt>
                <c:pt idx="45">
                  <c:v>2010年度</c:v>
                </c:pt>
                <c:pt idx="46">
                  <c:v>2011年度</c:v>
                </c:pt>
                <c:pt idx="47">
                  <c:v>2012年度</c:v>
                </c:pt>
                <c:pt idx="48">
                  <c:v>2013年度</c:v>
                </c:pt>
                <c:pt idx="49">
                  <c:v>2014年度</c:v>
                </c:pt>
                <c:pt idx="50">
                  <c:v>2015年度</c:v>
                </c:pt>
                <c:pt idx="51">
                  <c:v>2016年度</c:v>
                </c:pt>
              </c:strCache>
            </c:strRef>
          </c:cat>
          <c:val>
            <c:numRef>
              <c:f>'生活保護 (2)'!$U$5:$U$56</c:f>
              <c:numCache>
                <c:formatCode>_(* #,##0_);_(* \(#,##0\);_(* "-"_);_(@_)</c:formatCode>
                <c:ptCount val="52"/>
                <c:pt idx="0">
                  <c:v>50552567</c:v>
                </c:pt>
                <c:pt idx="1">
                  <c:v>58089840</c:v>
                </c:pt>
                <c:pt idx="2">
                  <c:v>65921472</c:v>
                </c:pt>
                <c:pt idx="3">
                  <c:v>71774906</c:v>
                </c:pt>
                <c:pt idx="4">
                  <c:v>79438491</c:v>
                </c:pt>
                <c:pt idx="5">
                  <c:v>88376645</c:v>
                </c:pt>
                <c:pt idx="6">
                  <c:v>103678139</c:v>
                </c:pt>
                <c:pt idx="7">
                  <c:v>124156532</c:v>
                </c:pt>
                <c:pt idx="8">
                  <c:v>154273698</c:v>
                </c:pt>
                <c:pt idx="9">
                  <c:v>190105027</c:v>
                </c:pt>
                <c:pt idx="10">
                  <c:v>232489141</c:v>
                </c:pt>
                <c:pt idx="11">
                  <c:v>256646276</c:v>
                </c:pt>
                <c:pt idx="12">
                  <c:v>307006732</c:v>
                </c:pt>
                <c:pt idx="13">
                  <c:v>351992357</c:v>
                </c:pt>
                <c:pt idx="14">
                  <c:v>373987338</c:v>
                </c:pt>
                <c:pt idx="15">
                  <c:v>401965602</c:v>
                </c:pt>
                <c:pt idx="16">
                  <c:v>443485927</c:v>
                </c:pt>
                <c:pt idx="17">
                  <c:v>483193164</c:v>
                </c:pt>
                <c:pt idx="18">
                  <c:v>508978325</c:v>
                </c:pt>
                <c:pt idx="19">
                  <c:v>531182261</c:v>
                </c:pt>
                <c:pt idx="20">
                  <c:v>537587643</c:v>
                </c:pt>
                <c:pt idx="21">
                  <c:v>513110013</c:v>
                </c:pt>
                <c:pt idx="22">
                  <c:v>493566022</c:v>
                </c:pt>
                <c:pt idx="23">
                  <c:v>480694946</c:v>
                </c:pt>
                <c:pt idx="24">
                  <c:v>460497960</c:v>
                </c:pt>
                <c:pt idx="25">
                  <c:v>439999785</c:v>
                </c:pt>
                <c:pt idx="26">
                  <c:v>433594453</c:v>
                </c:pt>
                <c:pt idx="27">
                  <c:v>431914408</c:v>
                </c:pt>
                <c:pt idx="28">
                  <c:v>443151255</c:v>
                </c:pt>
                <c:pt idx="29">
                  <c:v>458503813</c:v>
                </c:pt>
                <c:pt idx="30">
                  <c:v>465621324</c:v>
                </c:pt>
                <c:pt idx="31">
                  <c:v>488825236</c:v>
                </c:pt>
                <c:pt idx="32">
                  <c:v>521340874</c:v>
                </c:pt>
                <c:pt idx="33">
                  <c:v>557855734</c:v>
                </c:pt>
                <c:pt idx="34">
                  <c:v>593605715</c:v>
                </c:pt>
                <c:pt idx="35">
                  <c:v>641003527</c:v>
                </c:pt>
                <c:pt idx="36">
                  <c:v>695069736</c:v>
                </c:pt>
                <c:pt idx="37">
                  <c:v>760195683</c:v>
                </c:pt>
                <c:pt idx="38">
                  <c:v>818217352</c:v>
                </c:pt>
                <c:pt idx="39">
                  <c:v>840128460</c:v>
                </c:pt>
                <c:pt idx="40">
                  <c:v>849360208</c:v>
                </c:pt>
                <c:pt idx="41">
                  <c:v>863829575</c:v>
                </c:pt>
                <c:pt idx="42">
                  <c:v>870844851</c:v>
                </c:pt>
                <c:pt idx="43">
                  <c:v>896469101</c:v>
                </c:pt>
                <c:pt idx="44">
                  <c:v>1016339013</c:v>
                </c:pt>
                <c:pt idx="45">
                  <c:v>1155175052</c:v>
                </c:pt>
                <c:pt idx="46">
                  <c:v>1209006731</c:v>
                </c:pt>
                <c:pt idx="47">
                  <c:v>1245835486</c:v>
                </c:pt>
                <c:pt idx="48">
                  <c:v>1224420699</c:v>
                </c:pt>
                <c:pt idx="49">
                  <c:v>1220478902</c:v>
                </c:pt>
                <c:pt idx="50" formatCode="_(* #,##0_);_(* \(#,##0\);_(* &quot;-&quot;_);_(@_)">
                  <c:v>1200347795</c:v>
                </c:pt>
                <c:pt idx="51" formatCode="_(* #,##0_);_(* \(#,##0\);_(* &quot;-&quot;_);_(@_)">
                  <c:v>1180706301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F-46B3-A386-CCC10D207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980136"/>
        <c:axId val="604985056"/>
      </c:barChart>
      <c:catAx>
        <c:axId val="604980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985056"/>
        <c:crosses val="autoZero"/>
        <c:auto val="1"/>
        <c:lblAlgn val="ctr"/>
        <c:lblOffset val="100"/>
        <c:noMultiLvlLbl val="0"/>
      </c:catAx>
      <c:valAx>
        <c:axId val="60498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498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破産・再生等　地方裁判所新受件数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司法統計年報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破産!$B$3</c:f>
              <c:strCache>
                <c:ptCount val="1"/>
                <c:pt idx="0">
                  <c:v>破産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破産!$B$4:$B$57</c:f>
              <c:numCache>
                <c:formatCode>General</c:formatCode>
                <c:ptCount val="54"/>
                <c:pt idx="0">
                  <c:v>2514</c:v>
                </c:pt>
                <c:pt idx="1">
                  <c:v>2098</c:v>
                </c:pt>
                <c:pt idx="2">
                  <c:v>2322</c:v>
                </c:pt>
                <c:pt idx="3">
                  <c:v>2370</c:v>
                </c:pt>
                <c:pt idx="4">
                  <c:v>1794</c:v>
                </c:pt>
                <c:pt idx="5">
                  <c:v>1680</c:v>
                </c:pt>
                <c:pt idx="6">
                  <c:v>1730</c:v>
                </c:pt>
                <c:pt idx="7">
                  <c:v>1278</c:v>
                </c:pt>
                <c:pt idx="8">
                  <c:v>1243</c:v>
                </c:pt>
                <c:pt idx="9">
                  <c:v>1343</c:v>
                </c:pt>
                <c:pt idx="10">
                  <c:v>1408</c:v>
                </c:pt>
                <c:pt idx="11">
                  <c:v>1515</c:v>
                </c:pt>
                <c:pt idx="12">
                  <c:v>1984</c:v>
                </c:pt>
                <c:pt idx="13">
                  <c:v>2070</c:v>
                </c:pt>
                <c:pt idx="14">
                  <c:v>2321</c:v>
                </c:pt>
                <c:pt idx="15">
                  <c:v>2877</c:v>
                </c:pt>
                <c:pt idx="16">
                  <c:v>3221</c:v>
                </c:pt>
                <c:pt idx="17">
                  <c:v>5031</c:v>
                </c:pt>
                <c:pt idx="18">
                  <c:v>17878</c:v>
                </c:pt>
                <c:pt idx="19">
                  <c:v>26384</c:v>
                </c:pt>
                <c:pt idx="20">
                  <c:v>16922</c:v>
                </c:pt>
                <c:pt idx="21">
                  <c:v>13876</c:v>
                </c:pt>
                <c:pt idx="22">
                  <c:v>11584</c:v>
                </c:pt>
                <c:pt idx="23">
                  <c:v>10940</c:v>
                </c:pt>
                <c:pt idx="24">
                  <c:v>10319</c:v>
                </c:pt>
                <c:pt idx="25">
                  <c:v>12478</c:v>
                </c:pt>
                <c:pt idx="26">
                  <c:v>25091</c:v>
                </c:pt>
                <c:pt idx="27">
                  <c:v>45658</c:v>
                </c:pt>
                <c:pt idx="28">
                  <c:v>46216</c:v>
                </c:pt>
                <c:pt idx="29">
                  <c:v>43161</c:v>
                </c:pt>
                <c:pt idx="30">
                  <c:v>46487</c:v>
                </c:pt>
                <c:pt idx="31">
                  <c:v>60291</c:v>
                </c:pt>
                <c:pt idx="32">
                  <c:v>76032</c:v>
                </c:pt>
                <c:pt idx="33">
                  <c:v>111067</c:v>
                </c:pt>
                <c:pt idx="34">
                  <c:v>128488</c:v>
                </c:pt>
                <c:pt idx="35">
                  <c:v>145858</c:v>
                </c:pt>
                <c:pt idx="36">
                  <c:v>168811</c:v>
                </c:pt>
                <c:pt idx="37">
                  <c:v>224467</c:v>
                </c:pt>
                <c:pt idx="38">
                  <c:v>251800</c:v>
                </c:pt>
                <c:pt idx="39">
                  <c:v>220261</c:v>
                </c:pt>
                <c:pt idx="40">
                  <c:v>193179</c:v>
                </c:pt>
                <c:pt idx="41">
                  <c:v>174861</c:v>
                </c:pt>
                <c:pt idx="42">
                  <c:v>157889</c:v>
                </c:pt>
                <c:pt idx="43">
                  <c:v>140941</c:v>
                </c:pt>
                <c:pt idx="44">
                  <c:v>137957</c:v>
                </c:pt>
                <c:pt idx="45">
                  <c:v>131370</c:v>
                </c:pt>
                <c:pt idx="46">
                  <c:v>110451</c:v>
                </c:pt>
                <c:pt idx="47">
                  <c:v>92555</c:v>
                </c:pt>
                <c:pt idx="48">
                  <c:v>81136</c:v>
                </c:pt>
                <c:pt idx="49">
                  <c:v>73370</c:v>
                </c:pt>
                <c:pt idx="50">
                  <c:v>71533</c:v>
                </c:pt>
                <c:pt idx="51">
                  <c:v>71840</c:v>
                </c:pt>
                <c:pt idx="52">
                  <c:v>76015</c:v>
                </c:pt>
                <c:pt idx="53">
                  <c:v>80012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E-4B11-9B71-81CF3043FDBE}"/>
            </c:ext>
          </c:extLst>
        </c:ser>
        <c:ser>
          <c:idx val="1"/>
          <c:order val="1"/>
          <c:tx>
            <c:strRef>
              <c:f>破産!$C$3</c:f>
              <c:strCache>
                <c:ptCount val="1"/>
                <c:pt idx="0">
                  <c:v>再生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破産!$C$4:$C$57</c:f>
              <c:numCache>
                <c:formatCode>General</c:formatCode>
                <c:ptCount val="54"/>
                <c:pt idx="35">
                  <c:v>662</c:v>
                </c:pt>
                <c:pt idx="36">
                  <c:v>1110</c:v>
                </c:pt>
                <c:pt idx="37">
                  <c:v>1093</c:v>
                </c:pt>
                <c:pt idx="38">
                  <c:v>941</c:v>
                </c:pt>
                <c:pt idx="39">
                  <c:v>712</c:v>
                </c:pt>
                <c:pt idx="40">
                  <c:v>646</c:v>
                </c:pt>
                <c:pt idx="41">
                  <c:v>598</c:v>
                </c:pt>
                <c:pt idx="42">
                  <c:v>654</c:v>
                </c:pt>
                <c:pt idx="43">
                  <c:v>859</c:v>
                </c:pt>
                <c:pt idx="44">
                  <c:v>661</c:v>
                </c:pt>
                <c:pt idx="45">
                  <c:v>348</c:v>
                </c:pt>
                <c:pt idx="46">
                  <c:v>325</c:v>
                </c:pt>
                <c:pt idx="47">
                  <c:v>305</c:v>
                </c:pt>
                <c:pt idx="48">
                  <c:v>209</c:v>
                </c:pt>
                <c:pt idx="49">
                  <c:v>165</c:v>
                </c:pt>
                <c:pt idx="50">
                  <c:v>158</c:v>
                </c:pt>
                <c:pt idx="51">
                  <c:v>151</c:v>
                </c:pt>
                <c:pt idx="52">
                  <c:v>140</c:v>
                </c:pt>
                <c:pt idx="53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E-4B11-9B71-81CF3043FDBE}"/>
            </c:ext>
          </c:extLst>
        </c:ser>
        <c:ser>
          <c:idx val="2"/>
          <c:order val="2"/>
          <c:tx>
            <c:strRef>
              <c:f>破産!$D$3</c:f>
              <c:strCache>
                <c:ptCount val="1"/>
                <c:pt idx="0">
                  <c:v>小規模個人再生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破産!$D$4:$D$57</c:f>
              <c:numCache>
                <c:formatCode>General</c:formatCode>
                <c:ptCount val="54"/>
                <c:pt idx="36">
                  <c:v>1732</c:v>
                </c:pt>
                <c:pt idx="37">
                  <c:v>6054</c:v>
                </c:pt>
                <c:pt idx="38">
                  <c:v>15001</c:v>
                </c:pt>
                <c:pt idx="39">
                  <c:v>19552</c:v>
                </c:pt>
                <c:pt idx="40">
                  <c:v>21218</c:v>
                </c:pt>
                <c:pt idx="41">
                  <c:v>22379</c:v>
                </c:pt>
                <c:pt idx="42">
                  <c:v>24586</c:v>
                </c:pt>
                <c:pt idx="43">
                  <c:v>21810</c:v>
                </c:pt>
                <c:pt idx="44">
                  <c:v>18961</c:v>
                </c:pt>
                <c:pt idx="45">
                  <c:v>17665</c:v>
                </c:pt>
                <c:pt idx="46">
                  <c:v>13108</c:v>
                </c:pt>
                <c:pt idx="47">
                  <c:v>9096</c:v>
                </c:pt>
                <c:pt idx="48">
                  <c:v>7655</c:v>
                </c:pt>
                <c:pt idx="49">
                  <c:v>6982</c:v>
                </c:pt>
                <c:pt idx="50">
                  <c:v>7798</c:v>
                </c:pt>
                <c:pt idx="51">
                  <c:v>8841</c:v>
                </c:pt>
                <c:pt idx="52">
                  <c:v>10488</c:v>
                </c:pt>
                <c:pt idx="53">
                  <c:v>12355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E-4B11-9B71-81CF3043FDBE}"/>
            </c:ext>
          </c:extLst>
        </c:ser>
        <c:ser>
          <c:idx val="3"/>
          <c:order val="3"/>
          <c:tx>
            <c:strRef>
              <c:f>破産!$E$3</c:f>
              <c:strCache>
                <c:ptCount val="1"/>
                <c:pt idx="0">
                  <c:v>給与所得者等再生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破産!$E$4:$E$57</c:f>
              <c:numCache>
                <c:formatCode>General</c:formatCode>
                <c:ptCount val="54"/>
                <c:pt idx="36">
                  <c:v>4478</c:v>
                </c:pt>
                <c:pt idx="37">
                  <c:v>7444</c:v>
                </c:pt>
                <c:pt idx="38">
                  <c:v>8611</c:v>
                </c:pt>
                <c:pt idx="39">
                  <c:v>6794</c:v>
                </c:pt>
                <c:pt idx="40">
                  <c:v>4830</c:v>
                </c:pt>
                <c:pt idx="41">
                  <c:v>3734</c:v>
                </c:pt>
                <c:pt idx="42">
                  <c:v>3086</c:v>
                </c:pt>
                <c:pt idx="43">
                  <c:v>2242</c:v>
                </c:pt>
                <c:pt idx="44">
                  <c:v>1770</c:v>
                </c:pt>
                <c:pt idx="45">
                  <c:v>1448</c:v>
                </c:pt>
                <c:pt idx="46">
                  <c:v>1154</c:v>
                </c:pt>
                <c:pt idx="47">
                  <c:v>925</c:v>
                </c:pt>
                <c:pt idx="48">
                  <c:v>719</c:v>
                </c:pt>
                <c:pt idx="49">
                  <c:v>686</c:v>
                </c:pt>
                <c:pt idx="50">
                  <c:v>679</c:v>
                </c:pt>
                <c:pt idx="51">
                  <c:v>761</c:v>
                </c:pt>
                <c:pt idx="52">
                  <c:v>796</c:v>
                </c:pt>
                <c:pt idx="53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8E-4B11-9B71-81CF3043F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7483272"/>
        <c:axId val="737479008"/>
      </c:barChart>
      <c:catAx>
        <c:axId val="73748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479008"/>
        <c:crosses val="autoZero"/>
        <c:auto val="1"/>
        <c:lblAlgn val="ctr"/>
        <c:lblOffset val="100"/>
        <c:noMultiLvlLbl val="0"/>
      </c:catAx>
      <c:valAx>
        <c:axId val="73747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748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破産・再生等　地方裁判所新受件数</a:t>
            </a:r>
            <a:endParaRPr lang="en-US" altLang="ja-JP" sz="1200"/>
          </a:p>
          <a:p>
            <a:pPr>
              <a:defRPr/>
            </a:pPr>
            <a:r>
              <a:rPr lang="en-US" altLang="ja-JP" sz="1200"/>
              <a:t>《</a:t>
            </a:r>
            <a:r>
              <a:rPr lang="ja-JP" altLang="en-US" sz="1200"/>
              <a:t>司法統計年報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盛岡地裁　</a:t>
            </a:r>
            <a:r>
              <a:rPr lang="en-US" altLang="ja-JP" sz="1200"/>
              <a:t>1965-2018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破産!$G$3</c:f>
              <c:strCache>
                <c:ptCount val="1"/>
                <c:pt idx="0">
                  <c:v>破産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破産!$G$4:$G$57</c:f>
              <c:numCache>
                <c:formatCode>General</c:formatCode>
                <c:ptCount val="54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17</c:v>
                </c:pt>
                <c:pt idx="16">
                  <c:v>37</c:v>
                </c:pt>
                <c:pt idx="18">
                  <c:v>318</c:v>
                </c:pt>
                <c:pt idx="19">
                  <c:v>370</c:v>
                </c:pt>
                <c:pt idx="20">
                  <c:v>185</c:v>
                </c:pt>
                <c:pt idx="21">
                  <c:v>147</c:v>
                </c:pt>
                <c:pt idx="22">
                  <c:v>136</c:v>
                </c:pt>
                <c:pt idx="23">
                  <c:v>188</c:v>
                </c:pt>
                <c:pt idx="24">
                  <c:v>121</c:v>
                </c:pt>
                <c:pt idx="25">
                  <c:v>70</c:v>
                </c:pt>
                <c:pt idx="26">
                  <c:v>152</c:v>
                </c:pt>
                <c:pt idx="27">
                  <c:v>186</c:v>
                </c:pt>
                <c:pt idx="28">
                  <c:v>199</c:v>
                </c:pt>
                <c:pt idx="29">
                  <c:v>291</c:v>
                </c:pt>
                <c:pt idx="30">
                  <c:v>414</c:v>
                </c:pt>
                <c:pt idx="31">
                  <c:v>553</c:v>
                </c:pt>
                <c:pt idx="32">
                  <c:v>667</c:v>
                </c:pt>
                <c:pt idx="33">
                  <c:v>941</c:v>
                </c:pt>
                <c:pt idx="34">
                  <c:v>1083</c:v>
                </c:pt>
                <c:pt idx="35">
                  <c:v>1248</c:v>
                </c:pt>
                <c:pt idx="36">
                  <c:v>1605</c:v>
                </c:pt>
                <c:pt idx="37">
                  <c:v>2312</c:v>
                </c:pt>
                <c:pt idx="38">
                  <c:v>2619</c:v>
                </c:pt>
                <c:pt idx="39">
                  <c:v>2277</c:v>
                </c:pt>
                <c:pt idx="40">
                  <c:v>2176</c:v>
                </c:pt>
                <c:pt idx="41">
                  <c:v>2339</c:v>
                </c:pt>
                <c:pt idx="42">
                  <c:v>1962</c:v>
                </c:pt>
                <c:pt idx="43">
                  <c:v>1706</c:v>
                </c:pt>
                <c:pt idx="44">
                  <c:v>1624</c:v>
                </c:pt>
                <c:pt idx="45">
                  <c:v>1457</c:v>
                </c:pt>
                <c:pt idx="46">
                  <c:v>926</c:v>
                </c:pt>
                <c:pt idx="47">
                  <c:v>708</c:v>
                </c:pt>
                <c:pt idx="48">
                  <c:v>675</c:v>
                </c:pt>
                <c:pt idx="49">
                  <c:v>650</c:v>
                </c:pt>
                <c:pt idx="50">
                  <c:v>713</c:v>
                </c:pt>
                <c:pt idx="51">
                  <c:v>691</c:v>
                </c:pt>
                <c:pt idx="52">
                  <c:v>780</c:v>
                </c:pt>
                <c:pt idx="53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1-4302-BC3B-18639BA1CE5C}"/>
            </c:ext>
          </c:extLst>
        </c:ser>
        <c:ser>
          <c:idx val="1"/>
          <c:order val="1"/>
          <c:tx>
            <c:strRef>
              <c:f>破産!$H$3</c:f>
              <c:strCache>
                <c:ptCount val="1"/>
                <c:pt idx="0">
                  <c:v>再生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破産!$H$4:$H$57</c:f>
              <c:numCache>
                <c:formatCode>General</c:formatCode>
                <c:ptCount val="54"/>
                <c:pt idx="35">
                  <c:v>5</c:v>
                </c:pt>
                <c:pt idx="36">
                  <c:v>9</c:v>
                </c:pt>
                <c:pt idx="37">
                  <c:v>2</c:v>
                </c:pt>
                <c:pt idx="38">
                  <c:v>7</c:v>
                </c:pt>
                <c:pt idx="39">
                  <c:v>11</c:v>
                </c:pt>
                <c:pt idx="40">
                  <c:v>10</c:v>
                </c:pt>
                <c:pt idx="41">
                  <c:v>7</c:v>
                </c:pt>
                <c:pt idx="42">
                  <c:v>8</c:v>
                </c:pt>
                <c:pt idx="43">
                  <c:v>8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1-4302-BC3B-18639BA1CE5C}"/>
            </c:ext>
          </c:extLst>
        </c:ser>
        <c:ser>
          <c:idx val="2"/>
          <c:order val="2"/>
          <c:tx>
            <c:strRef>
              <c:f>破産!$I$3</c:f>
              <c:strCache>
                <c:ptCount val="1"/>
                <c:pt idx="0">
                  <c:v>小規模個人再生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破産!$I$4:$I$57</c:f>
              <c:numCache>
                <c:formatCode>General</c:formatCode>
                <c:ptCount val="54"/>
                <c:pt idx="36">
                  <c:v>14</c:v>
                </c:pt>
                <c:pt idx="37">
                  <c:v>39</c:v>
                </c:pt>
                <c:pt idx="38">
                  <c:v>96</c:v>
                </c:pt>
                <c:pt idx="39">
                  <c:v>128</c:v>
                </c:pt>
                <c:pt idx="40">
                  <c:v>167</c:v>
                </c:pt>
                <c:pt idx="41">
                  <c:v>172</c:v>
                </c:pt>
                <c:pt idx="42">
                  <c:v>149</c:v>
                </c:pt>
                <c:pt idx="43">
                  <c:v>192</c:v>
                </c:pt>
                <c:pt idx="44">
                  <c:v>140</c:v>
                </c:pt>
                <c:pt idx="45">
                  <c:v>137</c:v>
                </c:pt>
                <c:pt idx="46">
                  <c:v>83</c:v>
                </c:pt>
                <c:pt idx="47">
                  <c:v>88</c:v>
                </c:pt>
                <c:pt idx="48">
                  <c:v>77</c:v>
                </c:pt>
                <c:pt idx="49">
                  <c:v>49</c:v>
                </c:pt>
                <c:pt idx="50">
                  <c:v>60</c:v>
                </c:pt>
                <c:pt idx="51">
                  <c:v>83</c:v>
                </c:pt>
                <c:pt idx="52">
                  <c:v>112</c:v>
                </c:pt>
                <c:pt idx="53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1-4302-BC3B-18639BA1CE5C}"/>
            </c:ext>
          </c:extLst>
        </c:ser>
        <c:ser>
          <c:idx val="3"/>
          <c:order val="3"/>
          <c:tx>
            <c:strRef>
              <c:f>破産!$J$3</c:f>
              <c:strCache>
                <c:ptCount val="1"/>
                <c:pt idx="0">
                  <c:v>給与所得者等再生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破産!$A$4:$A$57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破産!$J$4:$J$57</c:f>
              <c:numCache>
                <c:formatCode>General</c:formatCode>
                <c:ptCount val="54"/>
                <c:pt idx="36">
                  <c:v>42</c:v>
                </c:pt>
                <c:pt idx="37">
                  <c:v>75</c:v>
                </c:pt>
                <c:pt idx="38">
                  <c:v>94</c:v>
                </c:pt>
                <c:pt idx="39">
                  <c:v>81</c:v>
                </c:pt>
                <c:pt idx="40">
                  <c:v>81</c:v>
                </c:pt>
                <c:pt idx="41">
                  <c:v>66</c:v>
                </c:pt>
                <c:pt idx="42">
                  <c:v>52</c:v>
                </c:pt>
                <c:pt idx="43">
                  <c:v>43</c:v>
                </c:pt>
                <c:pt idx="44">
                  <c:v>26</c:v>
                </c:pt>
                <c:pt idx="45">
                  <c:v>25</c:v>
                </c:pt>
                <c:pt idx="46">
                  <c:v>6</c:v>
                </c:pt>
                <c:pt idx="47">
                  <c:v>8</c:v>
                </c:pt>
                <c:pt idx="48">
                  <c:v>7</c:v>
                </c:pt>
                <c:pt idx="49">
                  <c:v>8</c:v>
                </c:pt>
                <c:pt idx="50">
                  <c:v>7</c:v>
                </c:pt>
                <c:pt idx="51">
                  <c:v>9</c:v>
                </c:pt>
                <c:pt idx="52">
                  <c:v>6</c:v>
                </c:pt>
                <c:pt idx="5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1-4302-BC3B-18639BA1C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946784"/>
        <c:axId val="479947440"/>
      </c:barChart>
      <c:catAx>
        <c:axId val="4799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947440"/>
        <c:crosses val="autoZero"/>
        <c:auto val="1"/>
        <c:lblAlgn val="ctr"/>
        <c:lblOffset val="100"/>
        <c:noMultiLvlLbl val="0"/>
      </c:catAx>
      <c:valAx>
        <c:axId val="4799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94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'自殺1 (2)'!$C$5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'自殺1 (2)'!$A$6:$A$44</c:f>
              <c:strCache>
                <c:ptCount val="3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</c:strCache>
            </c:strRef>
          </c:cat>
          <c:val>
            <c:numRef>
              <c:f>'自殺1 (2)'!$C$6:$C$44</c:f>
              <c:numCache>
                <c:formatCode>#,##0_);[Red]\(#,##0\)</c:formatCode>
                <c:ptCount val="39"/>
                <c:pt idx="0">
                  <c:v>8330</c:v>
                </c:pt>
                <c:pt idx="1">
                  <c:v>8450</c:v>
                </c:pt>
                <c:pt idx="2">
                  <c:v>7940</c:v>
                </c:pt>
                <c:pt idx="3">
                  <c:v>8174</c:v>
                </c:pt>
                <c:pt idx="4">
                  <c:v>8241</c:v>
                </c:pt>
                <c:pt idx="5">
                  <c:v>8761</c:v>
                </c:pt>
                <c:pt idx="6">
                  <c:v>9157</c:v>
                </c:pt>
                <c:pt idx="7">
                  <c:v>10231</c:v>
                </c:pt>
                <c:pt idx="8">
                  <c:v>10730</c:v>
                </c:pt>
                <c:pt idx="9">
                  <c:v>10723</c:v>
                </c:pt>
                <c:pt idx="10">
                  <c:v>11744</c:v>
                </c:pt>
                <c:pt idx="11">
                  <c:v>11744</c:v>
                </c:pt>
                <c:pt idx="12">
                  <c:v>12299</c:v>
                </c:pt>
                <c:pt idx="13">
                  <c:v>12409</c:v>
                </c:pt>
                <c:pt idx="14">
                  <c:v>12851</c:v>
                </c:pt>
                <c:pt idx="15">
                  <c:v>12769</c:v>
                </c:pt>
                <c:pt idx="16">
                  <c:v>12708</c:v>
                </c:pt>
                <c:pt idx="17">
                  <c:v>13203</c:v>
                </c:pt>
                <c:pt idx="18">
                  <c:v>16876</c:v>
                </c:pt>
                <c:pt idx="19">
                  <c:v>16251</c:v>
                </c:pt>
                <c:pt idx="20">
                  <c:v>15356</c:v>
                </c:pt>
                <c:pt idx="21">
                  <c:v>16499</c:v>
                </c:pt>
                <c:pt idx="22">
                  <c:v>15281</c:v>
                </c:pt>
                <c:pt idx="23">
                  <c:v>14290</c:v>
                </c:pt>
                <c:pt idx="24">
                  <c:v>12939</c:v>
                </c:pt>
                <c:pt idx="25">
                  <c:v>12316</c:v>
                </c:pt>
                <c:pt idx="26">
                  <c:v>12477</c:v>
                </c:pt>
                <c:pt idx="27">
                  <c:v>13516</c:v>
                </c:pt>
                <c:pt idx="28">
                  <c:v>13540</c:v>
                </c:pt>
                <c:pt idx="29">
                  <c:v>14058</c:v>
                </c:pt>
                <c:pt idx="30">
                  <c:v>14231</c:v>
                </c:pt>
                <c:pt idx="31">
                  <c:v>14853</c:v>
                </c:pt>
                <c:pt idx="32">
                  <c:v>15901</c:v>
                </c:pt>
                <c:pt idx="33">
                  <c:v>22349</c:v>
                </c:pt>
                <c:pt idx="34">
                  <c:v>22402</c:v>
                </c:pt>
                <c:pt idx="35">
                  <c:v>21656</c:v>
                </c:pt>
                <c:pt idx="36">
                  <c:v>21085</c:v>
                </c:pt>
                <c:pt idx="37">
                  <c:v>21677</c:v>
                </c:pt>
                <c:pt idx="38">
                  <c:v>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A-44B0-A145-B748459BD5CC}"/>
            </c:ext>
          </c:extLst>
        </c:ser>
        <c:ser>
          <c:idx val="1"/>
          <c:order val="1"/>
          <c:tx>
            <c:strRef>
              <c:f>'自殺1 (2)'!$D$5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'自殺1 (2)'!$A$6:$A$44</c:f>
              <c:strCache>
                <c:ptCount val="3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</c:strCache>
            </c:strRef>
          </c:cat>
          <c:val>
            <c:numRef>
              <c:f>'自殺1 (2)'!$D$6:$D$44</c:f>
              <c:numCache>
                <c:formatCode>#,##0_);[Red]\(#,##0\)</c:formatCode>
                <c:ptCount val="39"/>
                <c:pt idx="0">
                  <c:v>6114</c:v>
                </c:pt>
                <c:pt idx="1">
                  <c:v>6600</c:v>
                </c:pt>
                <c:pt idx="2">
                  <c:v>6181</c:v>
                </c:pt>
                <c:pt idx="3">
                  <c:v>6427</c:v>
                </c:pt>
                <c:pt idx="4">
                  <c:v>6603</c:v>
                </c:pt>
                <c:pt idx="5">
                  <c:v>6967</c:v>
                </c:pt>
                <c:pt idx="6">
                  <c:v>7082</c:v>
                </c:pt>
                <c:pt idx="7">
                  <c:v>7784</c:v>
                </c:pt>
                <c:pt idx="8">
                  <c:v>8129</c:v>
                </c:pt>
                <c:pt idx="9">
                  <c:v>8382</c:v>
                </c:pt>
                <c:pt idx="10">
                  <c:v>8231</c:v>
                </c:pt>
                <c:pt idx="11">
                  <c:v>8042</c:v>
                </c:pt>
                <c:pt idx="12">
                  <c:v>7970</c:v>
                </c:pt>
                <c:pt idx="13">
                  <c:v>7790</c:v>
                </c:pt>
                <c:pt idx="14">
                  <c:v>7972</c:v>
                </c:pt>
                <c:pt idx="15">
                  <c:v>7773</c:v>
                </c:pt>
                <c:pt idx="16">
                  <c:v>7388</c:v>
                </c:pt>
                <c:pt idx="17">
                  <c:v>7465</c:v>
                </c:pt>
                <c:pt idx="18">
                  <c:v>8109</c:v>
                </c:pt>
                <c:pt idx="19">
                  <c:v>8093</c:v>
                </c:pt>
                <c:pt idx="20">
                  <c:v>8027</c:v>
                </c:pt>
                <c:pt idx="21">
                  <c:v>9168</c:v>
                </c:pt>
                <c:pt idx="22">
                  <c:v>8550</c:v>
                </c:pt>
                <c:pt idx="23">
                  <c:v>8505</c:v>
                </c:pt>
                <c:pt idx="24">
                  <c:v>8186</c:v>
                </c:pt>
                <c:pt idx="25">
                  <c:v>7772</c:v>
                </c:pt>
                <c:pt idx="26">
                  <c:v>7398</c:v>
                </c:pt>
                <c:pt idx="27">
                  <c:v>7377</c:v>
                </c:pt>
                <c:pt idx="28">
                  <c:v>6967</c:v>
                </c:pt>
                <c:pt idx="29">
                  <c:v>6865</c:v>
                </c:pt>
                <c:pt idx="30">
                  <c:v>7189</c:v>
                </c:pt>
                <c:pt idx="31">
                  <c:v>7285</c:v>
                </c:pt>
                <c:pt idx="32">
                  <c:v>7593</c:v>
                </c:pt>
                <c:pt idx="33">
                  <c:v>9406</c:v>
                </c:pt>
                <c:pt idx="34">
                  <c:v>9011</c:v>
                </c:pt>
                <c:pt idx="35">
                  <c:v>8595</c:v>
                </c:pt>
                <c:pt idx="36">
                  <c:v>8290</c:v>
                </c:pt>
                <c:pt idx="37">
                  <c:v>8272</c:v>
                </c:pt>
                <c:pt idx="38">
                  <c:v>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A-44B0-A145-B748459B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540560"/>
        <c:axId val="736546464"/>
      </c:barChart>
      <c:catAx>
        <c:axId val="73654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46464"/>
        <c:crosses val="autoZero"/>
        <c:auto val="1"/>
        <c:lblAlgn val="ctr"/>
        <c:lblOffset val="100"/>
        <c:noMultiLvlLbl val="0"/>
      </c:catAx>
      <c:valAx>
        <c:axId val="73654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4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自殺者死亡率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'自殺1 (2)'!$E$5</c:f>
              <c:strCache>
                <c:ptCount val="1"/>
                <c:pt idx="0">
                  <c:v>総数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'自殺1 (2)'!$A$6:$A$44</c:f>
              <c:strCache>
                <c:ptCount val="3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</c:strCache>
            </c:strRef>
          </c:cat>
          <c:val>
            <c:numRef>
              <c:f>'自殺1 (2)'!$E$6:$E$44</c:f>
              <c:numCache>
                <c:formatCode>0.0_ </c:formatCode>
                <c:ptCount val="39"/>
                <c:pt idx="0">
                  <c:v>14.7</c:v>
                </c:pt>
                <c:pt idx="1">
                  <c:v>15.2</c:v>
                </c:pt>
                <c:pt idx="2">
                  <c:v>14.2</c:v>
                </c:pt>
                <c:pt idx="3">
                  <c:v>14.5</c:v>
                </c:pt>
                <c:pt idx="4">
                  <c:v>14.5</c:v>
                </c:pt>
                <c:pt idx="5">
                  <c:v>15.3</c:v>
                </c:pt>
                <c:pt idx="6">
                  <c:v>15.6</c:v>
                </c:pt>
                <c:pt idx="7">
                  <c:v>17</c:v>
                </c:pt>
                <c:pt idx="8">
                  <c:v>17.399999999999999</c:v>
                </c:pt>
                <c:pt idx="9">
                  <c:v>17.5</c:v>
                </c:pt>
                <c:pt idx="10">
                  <c:v>18</c:v>
                </c:pt>
                <c:pt idx="11">
                  <c:v>17.600000000000001</c:v>
                </c:pt>
                <c:pt idx="12">
                  <c:v>17.899999999999999</c:v>
                </c:pt>
                <c:pt idx="13">
                  <c:v>17.600000000000001</c:v>
                </c:pt>
                <c:pt idx="14">
                  <c:v>18</c:v>
                </c:pt>
                <c:pt idx="15">
                  <c:v>17.7</c:v>
                </c:pt>
                <c:pt idx="16">
                  <c:v>17.100000000000001</c:v>
                </c:pt>
                <c:pt idx="17">
                  <c:v>17.5</c:v>
                </c:pt>
                <c:pt idx="18">
                  <c:v>21</c:v>
                </c:pt>
                <c:pt idx="19">
                  <c:v>20.399999999999999</c:v>
                </c:pt>
                <c:pt idx="20">
                  <c:v>19.399999999999999</c:v>
                </c:pt>
                <c:pt idx="21">
                  <c:v>21.2</c:v>
                </c:pt>
                <c:pt idx="22">
                  <c:v>19.600000000000001</c:v>
                </c:pt>
                <c:pt idx="23">
                  <c:v>18.7</c:v>
                </c:pt>
                <c:pt idx="24">
                  <c:v>17.3</c:v>
                </c:pt>
                <c:pt idx="25">
                  <c:v>16.399999999999999</c:v>
                </c:pt>
                <c:pt idx="26">
                  <c:v>16.100000000000001</c:v>
                </c:pt>
                <c:pt idx="27">
                  <c:v>16.899999999999999</c:v>
                </c:pt>
                <c:pt idx="28">
                  <c:v>16.600000000000001</c:v>
                </c:pt>
                <c:pt idx="29">
                  <c:v>16.899999999999999</c:v>
                </c:pt>
                <c:pt idx="30">
                  <c:v>17.2</c:v>
                </c:pt>
                <c:pt idx="31">
                  <c:v>17.8</c:v>
                </c:pt>
                <c:pt idx="32">
                  <c:v>18.8</c:v>
                </c:pt>
                <c:pt idx="33">
                  <c:v>25.4</c:v>
                </c:pt>
                <c:pt idx="34">
                  <c:v>25</c:v>
                </c:pt>
                <c:pt idx="35">
                  <c:v>24.1</c:v>
                </c:pt>
                <c:pt idx="36">
                  <c:v>23.3</c:v>
                </c:pt>
                <c:pt idx="37">
                  <c:v>23.8</c:v>
                </c:pt>
                <c:pt idx="38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B-44C4-B395-DD0A13504BDA}"/>
            </c:ext>
          </c:extLst>
        </c:ser>
        <c:ser>
          <c:idx val="1"/>
          <c:order val="1"/>
          <c:tx>
            <c:strRef>
              <c:f>'自殺1 (2)'!$F$5</c:f>
              <c:strCache>
                <c:ptCount val="1"/>
                <c:pt idx="0">
                  <c:v>男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'自殺1 (2)'!$A$6:$A$44</c:f>
              <c:strCache>
                <c:ptCount val="3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</c:strCache>
            </c:strRef>
          </c:cat>
          <c:val>
            <c:numRef>
              <c:f>'自殺1 (2)'!$F$6:$F$44</c:f>
              <c:numCache>
                <c:formatCode>General</c:formatCode>
                <c:ptCount val="39"/>
                <c:pt idx="0">
                  <c:v>17.3</c:v>
                </c:pt>
                <c:pt idx="1">
                  <c:v>17.399999999999999</c:v>
                </c:pt>
                <c:pt idx="2">
                  <c:v>16.2</c:v>
                </c:pt>
                <c:pt idx="3">
                  <c:v>16.5</c:v>
                </c:pt>
                <c:pt idx="4">
                  <c:v>16.399999999999999</c:v>
                </c:pt>
                <c:pt idx="5">
                  <c:v>17.3</c:v>
                </c:pt>
                <c:pt idx="6">
                  <c:v>17.899999999999999</c:v>
                </c:pt>
                <c:pt idx="7">
                  <c:v>19.7</c:v>
                </c:pt>
                <c:pt idx="8">
                  <c:v>20.2</c:v>
                </c:pt>
                <c:pt idx="9">
                  <c:v>20</c:v>
                </c:pt>
                <c:pt idx="10">
                  <c:v>21.5</c:v>
                </c:pt>
                <c:pt idx="11">
                  <c:v>21.2</c:v>
                </c:pt>
                <c:pt idx="12">
                  <c:v>22</c:v>
                </c:pt>
                <c:pt idx="13">
                  <c:v>22</c:v>
                </c:pt>
                <c:pt idx="14">
                  <c:v>22.6</c:v>
                </c:pt>
                <c:pt idx="15">
                  <c:v>22.3</c:v>
                </c:pt>
                <c:pt idx="16">
                  <c:v>22</c:v>
                </c:pt>
                <c:pt idx="17">
                  <c:v>22.7</c:v>
                </c:pt>
                <c:pt idx="18">
                  <c:v>28.9</c:v>
                </c:pt>
                <c:pt idx="19">
                  <c:v>27.6</c:v>
                </c:pt>
                <c:pt idx="20">
                  <c:v>26</c:v>
                </c:pt>
                <c:pt idx="21">
                  <c:v>27.8</c:v>
                </c:pt>
                <c:pt idx="22">
                  <c:v>25.6</c:v>
                </c:pt>
                <c:pt idx="23">
                  <c:v>23.8</c:v>
                </c:pt>
                <c:pt idx="24">
                  <c:v>21.5</c:v>
                </c:pt>
                <c:pt idx="25">
                  <c:v>20.399999999999999</c:v>
                </c:pt>
                <c:pt idx="26">
                  <c:v>20.6</c:v>
                </c:pt>
                <c:pt idx="27">
                  <c:v>22.3</c:v>
                </c:pt>
                <c:pt idx="28">
                  <c:v>22.3</c:v>
                </c:pt>
                <c:pt idx="29">
                  <c:v>23.1</c:v>
                </c:pt>
                <c:pt idx="30">
                  <c:v>23.4</c:v>
                </c:pt>
                <c:pt idx="31">
                  <c:v>24.3</c:v>
                </c:pt>
                <c:pt idx="32">
                  <c:v>26</c:v>
                </c:pt>
                <c:pt idx="33">
                  <c:v>36.5</c:v>
                </c:pt>
                <c:pt idx="34">
                  <c:v>36.5</c:v>
                </c:pt>
                <c:pt idx="35">
                  <c:v>35.200000000000003</c:v>
                </c:pt>
                <c:pt idx="36">
                  <c:v>34.200000000000003</c:v>
                </c:pt>
                <c:pt idx="37">
                  <c:v>35.200000000000003</c:v>
                </c:pt>
                <c:pt idx="3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B-44C4-B395-DD0A13504BDA}"/>
            </c:ext>
          </c:extLst>
        </c:ser>
        <c:ser>
          <c:idx val="2"/>
          <c:order val="2"/>
          <c:tx>
            <c:strRef>
              <c:f>'自殺1 (2)'!$G$5</c:f>
              <c:strCache>
                <c:ptCount val="1"/>
                <c:pt idx="0">
                  <c:v>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'自殺1 (2)'!$A$6:$A$44</c:f>
              <c:strCache>
                <c:ptCount val="39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</c:strCache>
            </c:strRef>
          </c:cat>
          <c:val>
            <c:numRef>
              <c:f>'自殺1 (2)'!$G$6:$G$44</c:f>
              <c:numCache>
                <c:formatCode>General</c:formatCode>
                <c:ptCount val="39"/>
                <c:pt idx="0">
                  <c:v>12.2</c:v>
                </c:pt>
                <c:pt idx="1">
                  <c:v>13.1</c:v>
                </c:pt>
                <c:pt idx="2">
                  <c:v>12.2</c:v>
                </c:pt>
                <c:pt idx="3">
                  <c:v>12.5</c:v>
                </c:pt>
                <c:pt idx="4">
                  <c:v>12.7</c:v>
                </c:pt>
                <c:pt idx="5">
                  <c:v>13.3</c:v>
                </c:pt>
                <c:pt idx="6">
                  <c:v>13.3</c:v>
                </c:pt>
                <c:pt idx="7">
                  <c:v>14.4</c:v>
                </c:pt>
                <c:pt idx="8">
                  <c:v>14.8</c:v>
                </c:pt>
                <c:pt idx="9">
                  <c:v>15</c:v>
                </c:pt>
                <c:pt idx="10">
                  <c:v>14.6</c:v>
                </c:pt>
                <c:pt idx="11">
                  <c:v>14.1</c:v>
                </c:pt>
                <c:pt idx="12">
                  <c:v>13.8</c:v>
                </c:pt>
                <c:pt idx="13">
                  <c:v>13.4</c:v>
                </c:pt>
                <c:pt idx="14">
                  <c:v>13.6</c:v>
                </c:pt>
                <c:pt idx="15">
                  <c:v>13.1</c:v>
                </c:pt>
                <c:pt idx="16">
                  <c:v>12.4</c:v>
                </c:pt>
                <c:pt idx="17">
                  <c:v>12.5</c:v>
                </c:pt>
                <c:pt idx="18">
                  <c:v>13.4</c:v>
                </c:pt>
                <c:pt idx="19">
                  <c:v>13.3</c:v>
                </c:pt>
                <c:pt idx="20">
                  <c:v>13.1</c:v>
                </c:pt>
                <c:pt idx="21">
                  <c:v>14.9</c:v>
                </c:pt>
                <c:pt idx="22">
                  <c:v>13.8</c:v>
                </c:pt>
                <c:pt idx="23">
                  <c:v>13.7</c:v>
                </c:pt>
                <c:pt idx="24">
                  <c:v>13.1</c:v>
                </c:pt>
                <c:pt idx="25">
                  <c:v>12.4</c:v>
                </c:pt>
                <c:pt idx="26">
                  <c:v>11.8</c:v>
                </c:pt>
                <c:pt idx="27">
                  <c:v>11.7</c:v>
                </c:pt>
                <c:pt idx="28">
                  <c:v>11.1</c:v>
                </c:pt>
                <c:pt idx="29">
                  <c:v>10.9</c:v>
                </c:pt>
                <c:pt idx="30">
                  <c:v>11.3</c:v>
                </c:pt>
                <c:pt idx="31">
                  <c:v>11.5</c:v>
                </c:pt>
                <c:pt idx="32">
                  <c:v>11.9</c:v>
                </c:pt>
                <c:pt idx="33">
                  <c:v>14.7</c:v>
                </c:pt>
                <c:pt idx="34">
                  <c:v>14.1</c:v>
                </c:pt>
                <c:pt idx="35">
                  <c:v>13.4</c:v>
                </c:pt>
                <c:pt idx="36">
                  <c:v>12.9</c:v>
                </c:pt>
                <c:pt idx="37">
                  <c:v>12.8</c:v>
                </c:pt>
                <c:pt idx="38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B-44C4-B395-DD0A13504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639288"/>
        <c:axId val="736635680"/>
      </c:lineChart>
      <c:catAx>
        <c:axId val="73663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635680"/>
        <c:crosses val="autoZero"/>
        <c:auto val="1"/>
        <c:lblAlgn val="ctr"/>
        <c:lblOffset val="100"/>
        <c:noMultiLvlLbl val="0"/>
      </c:catAx>
      <c:valAx>
        <c:axId val="73663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639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'自殺1 (2)'!$R$5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(2)'!$R$6:$R$23</c:f>
              <c:numCache>
                <c:formatCode>General</c:formatCode>
                <c:ptCount val="18"/>
                <c:pt idx="0">
                  <c:v>162</c:v>
                </c:pt>
                <c:pt idx="1">
                  <c:v>162</c:v>
                </c:pt>
                <c:pt idx="2">
                  <c:v>196</c:v>
                </c:pt>
                <c:pt idx="3">
                  <c:v>229</c:v>
                </c:pt>
                <c:pt idx="4">
                  <c:v>247</c:v>
                </c:pt>
                <c:pt idx="5">
                  <c:v>241</c:v>
                </c:pt>
                <c:pt idx="6">
                  <c:v>209</c:v>
                </c:pt>
                <c:pt idx="7">
                  <c:v>214</c:v>
                </c:pt>
                <c:pt idx="8">
                  <c:v>217</c:v>
                </c:pt>
                <c:pt idx="9">
                  <c:v>233</c:v>
                </c:pt>
                <c:pt idx="10">
                  <c:v>229</c:v>
                </c:pt>
                <c:pt idx="11">
                  <c:v>233</c:v>
                </c:pt>
                <c:pt idx="12">
                  <c:v>243</c:v>
                </c:pt>
                <c:pt idx="13">
                  <c:v>248</c:v>
                </c:pt>
                <c:pt idx="14">
                  <c:v>317</c:v>
                </c:pt>
                <c:pt idx="15">
                  <c:v>331</c:v>
                </c:pt>
                <c:pt idx="16">
                  <c:v>364</c:v>
                </c:pt>
                <c:pt idx="17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7-422B-808E-3EEA8A970F80}"/>
            </c:ext>
          </c:extLst>
        </c:ser>
        <c:ser>
          <c:idx val="1"/>
          <c:order val="1"/>
          <c:tx>
            <c:strRef>
              <c:f>'自殺1 (2)'!$S$5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(2)'!$S$6:$S$23</c:f>
              <c:numCache>
                <c:formatCode>General</c:formatCode>
                <c:ptCount val="18"/>
                <c:pt idx="0">
                  <c:v>120</c:v>
                </c:pt>
                <c:pt idx="1">
                  <c:v>120</c:v>
                </c:pt>
                <c:pt idx="2">
                  <c:v>148</c:v>
                </c:pt>
                <c:pt idx="3">
                  <c:v>136</c:v>
                </c:pt>
                <c:pt idx="4">
                  <c:v>139</c:v>
                </c:pt>
                <c:pt idx="5">
                  <c:v>142</c:v>
                </c:pt>
                <c:pt idx="6">
                  <c:v>151</c:v>
                </c:pt>
                <c:pt idx="7">
                  <c:v>136</c:v>
                </c:pt>
                <c:pt idx="8">
                  <c:v>149</c:v>
                </c:pt>
                <c:pt idx="9">
                  <c:v>104</c:v>
                </c:pt>
                <c:pt idx="10">
                  <c:v>116</c:v>
                </c:pt>
                <c:pt idx="11">
                  <c:v>112</c:v>
                </c:pt>
                <c:pt idx="12">
                  <c:v>127</c:v>
                </c:pt>
                <c:pt idx="13">
                  <c:v>117</c:v>
                </c:pt>
                <c:pt idx="14">
                  <c:v>137</c:v>
                </c:pt>
                <c:pt idx="15">
                  <c:v>148</c:v>
                </c:pt>
                <c:pt idx="16">
                  <c:v>136</c:v>
                </c:pt>
                <c:pt idx="17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7-422B-808E-3EEA8A970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575328"/>
        <c:axId val="736575000"/>
      </c:barChart>
      <c:catAx>
        <c:axId val="73657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75000"/>
        <c:crosses val="autoZero"/>
        <c:auto val="1"/>
        <c:lblAlgn val="ctr"/>
        <c:lblOffset val="100"/>
        <c:noMultiLvlLbl val="0"/>
      </c:catAx>
      <c:valAx>
        <c:axId val="73657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7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消費者物価指数</a:t>
            </a:r>
            <a:endParaRPr lang="en-US" altLang="ja-JP"/>
          </a:p>
          <a:p>
            <a:pPr>
              <a:defRPr/>
            </a:pPr>
            <a:r>
              <a:rPr lang="ja-JP" altLang="en-US"/>
              <a:t> 全国平均 </a:t>
            </a:r>
            <a:r>
              <a:rPr lang="en-US" altLang="ja-JP"/>
              <a:t>1965-2018</a:t>
            </a:r>
            <a:r>
              <a:rPr lang="ja-JP" altLang="en-US"/>
              <a:t>年　</a:t>
            </a:r>
            <a:r>
              <a:rPr lang="en-US" altLang="ja-JP"/>
              <a:t>(2015</a:t>
            </a:r>
            <a:r>
              <a:rPr lang="ja-JP" altLang="en-US"/>
              <a:t>年平均</a:t>
            </a:r>
            <a:r>
              <a:rPr lang="en-US" altLang="ja-JP"/>
              <a:t>=100.0)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'家計主要指標1 (全国) (2)'!$AM$4</c:f>
              <c:strCache>
                <c:ptCount val="1"/>
                <c:pt idx="0">
                  <c:v>2015年平均=100.0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 (全国) (2)'!$AL$5:$AL$59</c:f>
              <c:strCache>
                <c:ptCount val="55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  <c:pt idx="54">
                  <c:v>2019年</c:v>
                </c:pt>
              </c:strCache>
            </c:strRef>
          </c:cat>
          <c:val>
            <c:numRef>
              <c:f>'家計主要指標1 (全国) (2)'!$AM$5:$AM$59</c:f>
              <c:numCache>
                <c:formatCode>0.0_);[Red]\(0.0\)</c:formatCode>
                <c:ptCount val="55"/>
                <c:pt idx="5">
                  <c:v>31.5</c:v>
                </c:pt>
                <c:pt idx="6">
                  <c:v>33.5</c:v>
                </c:pt>
                <c:pt idx="7">
                  <c:v>35.200000000000003</c:v>
                </c:pt>
                <c:pt idx="8">
                  <c:v>39.299999999999997</c:v>
                </c:pt>
                <c:pt idx="9">
                  <c:v>48.4</c:v>
                </c:pt>
                <c:pt idx="10">
                  <c:v>54</c:v>
                </c:pt>
                <c:pt idx="11">
                  <c:v>59.1</c:v>
                </c:pt>
                <c:pt idx="12">
                  <c:v>63.9</c:v>
                </c:pt>
                <c:pt idx="13">
                  <c:v>66.7</c:v>
                </c:pt>
                <c:pt idx="14">
                  <c:v>69.099999999999994</c:v>
                </c:pt>
                <c:pt idx="15">
                  <c:v>74.5</c:v>
                </c:pt>
                <c:pt idx="16">
                  <c:v>78.099999999999994</c:v>
                </c:pt>
                <c:pt idx="17">
                  <c:v>80.3</c:v>
                </c:pt>
                <c:pt idx="18">
                  <c:v>81.8</c:v>
                </c:pt>
                <c:pt idx="19">
                  <c:v>83.6</c:v>
                </c:pt>
                <c:pt idx="20">
                  <c:v>85.4</c:v>
                </c:pt>
                <c:pt idx="21">
                  <c:v>85.9</c:v>
                </c:pt>
                <c:pt idx="22">
                  <c:v>85.9</c:v>
                </c:pt>
                <c:pt idx="23">
                  <c:v>86.5</c:v>
                </c:pt>
                <c:pt idx="24">
                  <c:v>88.5</c:v>
                </c:pt>
                <c:pt idx="25">
                  <c:v>91.2</c:v>
                </c:pt>
                <c:pt idx="26">
                  <c:v>94.3</c:v>
                </c:pt>
                <c:pt idx="27">
                  <c:v>95.8</c:v>
                </c:pt>
                <c:pt idx="28">
                  <c:v>97.1</c:v>
                </c:pt>
                <c:pt idx="29">
                  <c:v>97.7</c:v>
                </c:pt>
                <c:pt idx="30">
                  <c:v>97.6</c:v>
                </c:pt>
                <c:pt idx="31">
                  <c:v>97.7</c:v>
                </c:pt>
                <c:pt idx="32">
                  <c:v>99.5</c:v>
                </c:pt>
                <c:pt idx="33">
                  <c:v>100.1</c:v>
                </c:pt>
                <c:pt idx="34">
                  <c:v>99.8</c:v>
                </c:pt>
                <c:pt idx="35">
                  <c:v>99.1</c:v>
                </c:pt>
                <c:pt idx="36">
                  <c:v>98.4</c:v>
                </c:pt>
                <c:pt idx="37">
                  <c:v>97.5</c:v>
                </c:pt>
                <c:pt idx="38">
                  <c:v>97.2</c:v>
                </c:pt>
                <c:pt idx="39">
                  <c:v>97.2</c:v>
                </c:pt>
                <c:pt idx="40">
                  <c:v>96.9</c:v>
                </c:pt>
                <c:pt idx="41">
                  <c:v>97.2</c:v>
                </c:pt>
                <c:pt idx="42">
                  <c:v>97.2</c:v>
                </c:pt>
                <c:pt idx="43">
                  <c:v>98.6</c:v>
                </c:pt>
                <c:pt idx="44">
                  <c:v>97.2</c:v>
                </c:pt>
                <c:pt idx="45">
                  <c:v>96.5</c:v>
                </c:pt>
                <c:pt idx="46">
                  <c:v>96.3</c:v>
                </c:pt>
                <c:pt idx="47">
                  <c:v>96.2</c:v>
                </c:pt>
                <c:pt idx="48">
                  <c:v>96.6</c:v>
                </c:pt>
                <c:pt idx="49">
                  <c:v>99.2</c:v>
                </c:pt>
                <c:pt idx="50">
                  <c:v>100</c:v>
                </c:pt>
                <c:pt idx="51">
                  <c:v>99.9</c:v>
                </c:pt>
                <c:pt idx="52">
                  <c:v>100.4</c:v>
                </c:pt>
                <c:pt idx="53">
                  <c:v>101.3</c:v>
                </c:pt>
                <c:pt idx="54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7-4F13-82E3-58BA6D0F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430768"/>
        <c:axId val="535426504"/>
      </c:lineChart>
      <c:catAx>
        <c:axId val="53543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26504"/>
        <c:crosses val="autoZero"/>
        <c:auto val="1"/>
        <c:lblAlgn val="ctr"/>
        <c:lblOffset val="100"/>
        <c:noMultiLvlLbl val="0"/>
      </c:catAx>
      <c:valAx>
        <c:axId val="53542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3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'自殺1 (2)'!$L$5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(2)'!$L$6:$L$23</c:f>
              <c:numCache>
                <c:formatCode>#,##0_);[Red]\(#,##0\)</c:formatCode>
                <c:ptCount val="18"/>
                <c:pt idx="0">
                  <c:v>8330</c:v>
                </c:pt>
                <c:pt idx="1">
                  <c:v>8761</c:v>
                </c:pt>
                <c:pt idx="2">
                  <c:v>11744</c:v>
                </c:pt>
                <c:pt idx="3">
                  <c:v>12769</c:v>
                </c:pt>
                <c:pt idx="4">
                  <c:v>15356</c:v>
                </c:pt>
                <c:pt idx="5">
                  <c:v>12939</c:v>
                </c:pt>
                <c:pt idx="6">
                  <c:v>12316</c:v>
                </c:pt>
                <c:pt idx="7">
                  <c:v>12477</c:v>
                </c:pt>
                <c:pt idx="8">
                  <c:v>13516</c:v>
                </c:pt>
                <c:pt idx="9">
                  <c:v>13540</c:v>
                </c:pt>
                <c:pt idx="10">
                  <c:v>14058</c:v>
                </c:pt>
                <c:pt idx="11">
                  <c:v>14231</c:v>
                </c:pt>
                <c:pt idx="12">
                  <c:v>14853</c:v>
                </c:pt>
                <c:pt idx="13">
                  <c:v>15901</c:v>
                </c:pt>
                <c:pt idx="14">
                  <c:v>21656</c:v>
                </c:pt>
                <c:pt idx="15">
                  <c:v>21085</c:v>
                </c:pt>
                <c:pt idx="16">
                  <c:v>21677</c:v>
                </c:pt>
                <c:pt idx="17">
                  <c:v>23396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6-4A0A-86C7-7CB8A2DB636B}"/>
            </c:ext>
          </c:extLst>
        </c:ser>
        <c:ser>
          <c:idx val="1"/>
          <c:order val="1"/>
          <c:tx>
            <c:strRef>
              <c:f>'自殺1 (2)'!$M$5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(2)'!$M$6:$M$23</c:f>
              <c:numCache>
                <c:formatCode>#,##0_);[Red]\(#,##0\)</c:formatCode>
                <c:ptCount val="18"/>
                <c:pt idx="0">
                  <c:v>6114</c:v>
                </c:pt>
                <c:pt idx="1">
                  <c:v>6967</c:v>
                </c:pt>
                <c:pt idx="2">
                  <c:v>8231</c:v>
                </c:pt>
                <c:pt idx="3">
                  <c:v>7773</c:v>
                </c:pt>
                <c:pt idx="4">
                  <c:v>8027</c:v>
                </c:pt>
                <c:pt idx="5">
                  <c:v>8186</c:v>
                </c:pt>
                <c:pt idx="6">
                  <c:v>7772</c:v>
                </c:pt>
                <c:pt idx="7">
                  <c:v>7398</c:v>
                </c:pt>
                <c:pt idx="8">
                  <c:v>7377</c:v>
                </c:pt>
                <c:pt idx="9">
                  <c:v>6967</c:v>
                </c:pt>
                <c:pt idx="10">
                  <c:v>6865</c:v>
                </c:pt>
                <c:pt idx="11">
                  <c:v>7189</c:v>
                </c:pt>
                <c:pt idx="12">
                  <c:v>7285</c:v>
                </c:pt>
                <c:pt idx="13">
                  <c:v>7593</c:v>
                </c:pt>
                <c:pt idx="14">
                  <c:v>8595</c:v>
                </c:pt>
                <c:pt idx="15">
                  <c:v>8290</c:v>
                </c:pt>
                <c:pt idx="16">
                  <c:v>8272</c:v>
                </c:pt>
                <c:pt idx="17">
                  <c:v>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6-4A0A-86C7-7CB8A2DB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02880"/>
        <c:axId val="736607472"/>
      </c:barChart>
      <c:catAx>
        <c:axId val="7366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607472"/>
        <c:crosses val="autoZero"/>
        <c:auto val="1"/>
        <c:lblAlgn val="ctr"/>
        <c:lblOffset val="100"/>
        <c:noMultiLvlLbl val="0"/>
      </c:catAx>
      <c:valAx>
        <c:axId val="73660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60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自殺者死亡率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'自殺1 (2)'!$N$5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(2)'!$N$6:$N$23</c:f>
              <c:numCache>
                <c:formatCode>0.0_ </c:formatCode>
                <c:ptCount val="18"/>
                <c:pt idx="0">
                  <c:v>14.7</c:v>
                </c:pt>
                <c:pt idx="1">
                  <c:v>15.3</c:v>
                </c:pt>
                <c:pt idx="2">
                  <c:v>18</c:v>
                </c:pt>
                <c:pt idx="3">
                  <c:v>17.7</c:v>
                </c:pt>
                <c:pt idx="4">
                  <c:v>19.399999999999999</c:v>
                </c:pt>
                <c:pt idx="5">
                  <c:v>17.3</c:v>
                </c:pt>
                <c:pt idx="6">
                  <c:v>16.399999999999999</c:v>
                </c:pt>
                <c:pt idx="7">
                  <c:v>16.100000000000001</c:v>
                </c:pt>
                <c:pt idx="8">
                  <c:v>16.899999999999999</c:v>
                </c:pt>
                <c:pt idx="9">
                  <c:v>16.600000000000001</c:v>
                </c:pt>
                <c:pt idx="10">
                  <c:v>16.899999999999999</c:v>
                </c:pt>
                <c:pt idx="11">
                  <c:v>17.2</c:v>
                </c:pt>
                <c:pt idx="12">
                  <c:v>17.8</c:v>
                </c:pt>
                <c:pt idx="13">
                  <c:v>18.8</c:v>
                </c:pt>
                <c:pt idx="14">
                  <c:v>24.1</c:v>
                </c:pt>
                <c:pt idx="15">
                  <c:v>23.3</c:v>
                </c:pt>
                <c:pt idx="16">
                  <c:v>23.8</c:v>
                </c:pt>
                <c:pt idx="17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C-4270-B0E1-9157F5ABECE4}"/>
            </c:ext>
          </c:extLst>
        </c:ser>
        <c:ser>
          <c:idx val="1"/>
          <c:order val="1"/>
          <c:tx>
            <c:strRef>
              <c:f>'自殺1 (2)'!$O$5</c:f>
              <c:strCache>
                <c:ptCount val="1"/>
                <c:pt idx="0">
                  <c:v>男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(2)'!$O$6:$O$23</c:f>
              <c:numCache>
                <c:formatCode>General</c:formatCode>
                <c:ptCount val="18"/>
                <c:pt idx="0">
                  <c:v>17.3</c:v>
                </c:pt>
                <c:pt idx="1">
                  <c:v>17.3</c:v>
                </c:pt>
                <c:pt idx="2">
                  <c:v>21.5</c:v>
                </c:pt>
                <c:pt idx="3">
                  <c:v>22.3</c:v>
                </c:pt>
                <c:pt idx="4">
                  <c:v>26</c:v>
                </c:pt>
                <c:pt idx="5">
                  <c:v>21.5</c:v>
                </c:pt>
                <c:pt idx="6">
                  <c:v>20.399999999999999</c:v>
                </c:pt>
                <c:pt idx="7">
                  <c:v>20.6</c:v>
                </c:pt>
                <c:pt idx="8">
                  <c:v>22.3</c:v>
                </c:pt>
                <c:pt idx="9">
                  <c:v>22.3</c:v>
                </c:pt>
                <c:pt idx="10">
                  <c:v>23.1</c:v>
                </c:pt>
                <c:pt idx="11">
                  <c:v>23.4</c:v>
                </c:pt>
                <c:pt idx="12">
                  <c:v>24.3</c:v>
                </c:pt>
                <c:pt idx="13">
                  <c:v>26</c:v>
                </c:pt>
                <c:pt idx="14">
                  <c:v>35.200000000000003</c:v>
                </c:pt>
                <c:pt idx="15">
                  <c:v>34.200000000000003</c:v>
                </c:pt>
                <c:pt idx="16">
                  <c:v>35.200000000000003</c:v>
                </c:pt>
                <c:pt idx="1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C-4270-B0E1-9157F5ABECE4}"/>
            </c:ext>
          </c:extLst>
        </c:ser>
        <c:ser>
          <c:idx val="2"/>
          <c:order val="2"/>
          <c:tx>
            <c:strRef>
              <c:f>'自殺1 (2)'!$P$5</c:f>
              <c:strCache>
                <c:ptCount val="1"/>
                <c:pt idx="0">
                  <c:v>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(2)'!$P$6:$P$23</c:f>
              <c:numCache>
                <c:formatCode>General</c:formatCode>
                <c:ptCount val="18"/>
                <c:pt idx="0">
                  <c:v>12.2</c:v>
                </c:pt>
                <c:pt idx="1">
                  <c:v>13.3</c:v>
                </c:pt>
                <c:pt idx="2">
                  <c:v>14.6</c:v>
                </c:pt>
                <c:pt idx="3">
                  <c:v>13.1</c:v>
                </c:pt>
                <c:pt idx="4">
                  <c:v>13.1</c:v>
                </c:pt>
                <c:pt idx="5">
                  <c:v>13.1</c:v>
                </c:pt>
                <c:pt idx="6">
                  <c:v>12.4</c:v>
                </c:pt>
                <c:pt idx="7">
                  <c:v>11.8</c:v>
                </c:pt>
                <c:pt idx="8">
                  <c:v>11.7</c:v>
                </c:pt>
                <c:pt idx="9">
                  <c:v>11.1</c:v>
                </c:pt>
                <c:pt idx="10">
                  <c:v>10.9</c:v>
                </c:pt>
                <c:pt idx="11">
                  <c:v>11.3</c:v>
                </c:pt>
                <c:pt idx="12">
                  <c:v>11.5</c:v>
                </c:pt>
                <c:pt idx="13">
                  <c:v>11.9</c:v>
                </c:pt>
                <c:pt idx="14">
                  <c:v>13.4</c:v>
                </c:pt>
                <c:pt idx="15">
                  <c:v>12.9</c:v>
                </c:pt>
                <c:pt idx="16">
                  <c:v>12.8</c:v>
                </c:pt>
                <c:pt idx="17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C-4270-B0E1-9157F5ABE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4192"/>
        <c:axId val="484195504"/>
      </c:lineChart>
      <c:catAx>
        <c:axId val="48419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4195504"/>
        <c:crosses val="autoZero"/>
        <c:auto val="1"/>
        <c:lblAlgn val="ctr"/>
        <c:lblOffset val="100"/>
        <c:noMultiLvlLbl val="0"/>
      </c:catAx>
      <c:valAx>
        <c:axId val="48419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419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自殺者死亡率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'自殺1 (2)'!$T$5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(2)'!$T$6:$T$23</c:f>
              <c:numCache>
                <c:formatCode>0.0_ </c:formatCode>
                <c:ptCount val="18"/>
                <c:pt idx="0">
                  <c:v>20</c:v>
                </c:pt>
                <c:pt idx="1">
                  <c:v>20.6</c:v>
                </c:pt>
                <c:pt idx="2">
                  <c:v>24.9</c:v>
                </c:pt>
                <c:pt idx="3">
                  <c:v>25.7</c:v>
                </c:pt>
                <c:pt idx="4">
                  <c:v>27</c:v>
                </c:pt>
                <c:pt idx="5">
                  <c:v>27</c:v>
                </c:pt>
                <c:pt idx="6">
                  <c:v>25.4</c:v>
                </c:pt>
                <c:pt idx="7">
                  <c:v>24.8</c:v>
                </c:pt>
                <c:pt idx="8">
                  <c:v>25.9</c:v>
                </c:pt>
                <c:pt idx="9">
                  <c:v>23.8</c:v>
                </c:pt>
                <c:pt idx="10">
                  <c:v>24.4</c:v>
                </c:pt>
                <c:pt idx="11">
                  <c:v>24.3</c:v>
                </c:pt>
                <c:pt idx="12">
                  <c:v>26.1</c:v>
                </c:pt>
                <c:pt idx="13">
                  <c:v>25.8</c:v>
                </c:pt>
                <c:pt idx="14">
                  <c:v>32.1</c:v>
                </c:pt>
                <c:pt idx="15">
                  <c:v>34</c:v>
                </c:pt>
                <c:pt idx="16">
                  <c:v>35.6</c:v>
                </c:pt>
                <c:pt idx="17">
                  <c:v>37.799999999999997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0-46C4-9B00-42B782567E05}"/>
            </c:ext>
          </c:extLst>
        </c:ser>
        <c:ser>
          <c:idx val="1"/>
          <c:order val="1"/>
          <c:tx>
            <c:strRef>
              <c:f>'自殺1 (2)'!$U$5</c:f>
              <c:strCache>
                <c:ptCount val="1"/>
                <c:pt idx="0">
                  <c:v>男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(2)'!$U$6:$U$23</c:f>
              <c:numCache>
                <c:formatCode>0.0_);[Red]\(0.0\)</c:formatCode>
                <c:ptCount val="18"/>
                <c:pt idx="0">
                  <c:v>23.8</c:v>
                </c:pt>
                <c:pt idx="1">
                  <c:v>24.6</c:v>
                </c:pt>
                <c:pt idx="2">
                  <c:v>29.4</c:v>
                </c:pt>
                <c:pt idx="3">
                  <c:v>33.299999999999997</c:v>
                </c:pt>
                <c:pt idx="4">
                  <c:v>35.799999999999997</c:v>
                </c:pt>
                <c:pt idx="5">
                  <c:v>35.4</c:v>
                </c:pt>
                <c:pt idx="6">
                  <c:v>30.8</c:v>
                </c:pt>
                <c:pt idx="7">
                  <c:v>31.6</c:v>
                </c:pt>
                <c:pt idx="8">
                  <c:v>32</c:v>
                </c:pt>
                <c:pt idx="9">
                  <c:v>34.4</c:v>
                </c:pt>
                <c:pt idx="10">
                  <c:v>33.799999999999997</c:v>
                </c:pt>
                <c:pt idx="11">
                  <c:v>34.200000000000003</c:v>
                </c:pt>
                <c:pt idx="12">
                  <c:v>35.700000000000003</c:v>
                </c:pt>
                <c:pt idx="13">
                  <c:v>36.5</c:v>
                </c:pt>
                <c:pt idx="14">
                  <c:v>46.6</c:v>
                </c:pt>
                <c:pt idx="15">
                  <c:v>48.8</c:v>
                </c:pt>
                <c:pt idx="16">
                  <c:v>54</c:v>
                </c:pt>
                <c:pt idx="17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0-46C4-9B00-42B782567E05}"/>
            </c:ext>
          </c:extLst>
        </c:ser>
        <c:ser>
          <c:idx val="2"/>
          <c:order val="2"/>
          <c:tx>
            <c:strRef>
              <c:f>'自殺1 (2)'!$V$5</c:f>
              <c:strCache>
                <c:ptCount val="1"/>
                <c:pt idx="0">
                  <c:v>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(2)'!$V$6:$V$23</c:f>
              <c:numCache>
                <c:formatCode>0.0_);[Red]\(0.0\)</c:formatCode>
                <c:ptCount val="18"/>
                <c:pt idx="0">
                  <c:v>16.399999999999999</c:v>
                </c:pt>
                <c:pt idx="1">
                  <c:v>16.8</c:v>
                </c:pt>
                <c:pt idx="2">
                  <c:v>20.7</c:v>
                </c:pt>
                <c:pt idx="3">
                  <c:v>18.600000000000001</c:v>
                </c:pt>
                <c:pt idx="4">
                  <c:v>18.8</c:v>
                </c:pt>
                <c:pt idx="5">
                  <c:v>19.3</c:v>
                </c:pt>
                <c:pt idx="6">
                  <c:v>20.5</c:v>
                </c:pt>
                <c:pt idx="7">
                  <c:v>18.5</c:v>
                </c:pt>
                <c:pt idx="8">
                  <c:v>20.3</c:v>
                </c:pt>
                <c:pt idx="9">
                  <c:v>14.1</c:v>
                </c:pt>
                <c:pt idx="10">
                  <c:v>15.8</c:v>
                </c:pt>
                <c:pt idx="11">
                  <c:v>15.2</c:v>
                </c:pt>
                <c:pt idx="12">
                  <c:v>17.3</c:v>
                </c:pt>
                <c:pt idx="13">
                  <c:v>15.9</c:v>
                </c:pt>
                <c:pt idx="14">
                  <c:v>18.7</c:v>
                </c:pt>
                <c:pt idx="15">
                  <c:v>20.2</c:v>
                </c:pt>
                <c:pt idx="16">
                  <c:v>18.7</c:v>
                </c:pt>
                <c:pt idx="17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0-46C4-9B00-42B782567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442488"/>
        <c:axId val="736440520"/>
      </c:lineChart>
      <c:catAx>
        <c:axId val="73644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40520"/>
        <c:crosses val="autoZero"/>
        <c:auto val="1"/>
        <c:lblAlgn val="ctr"/>
        <c:lblOffset val="100"/>
        <c:noMultiLvlLbl val="0"/>
      </c:catAx>
      <c:valAx>
        <c:axId val="73644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4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自殺者死亡率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'自殺1 (2)'!$N$5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(2)'!$N$6:$N$23</c:f>
              <c:numCache>
                <c:formatCode>0.0_ </c:formatCode>
                <c:ptCount val="18"/>
                <c:pt idx="0">
                  <c:v>14.7</c:v>
                </c:pt>
                <c:pt idx="1">
                  <c:v>15.3</c:v>
                </c:pt>
                <c:pt idx="2">
                  <c:v>18</c:v>
                </c:pt>
                <c:pt idx="3">
                  <c:v>17.7</c:v>
                </c:pt>
                <c:pt idx="4">
                  <c:v>19.399999999999999</c:v>
                </c:pt>
                <c:pt idx="5">
                  <c:v>17.3</c:v>
                </c:pt>
                <c:pt idx="6">
                  <c:v>16.399999999999999</c:v>
                </c:pt>
                <c:pt idx="7">
                  <c:v>16.100000000000001</c:v>
                </c:pt>
                <c:pt idx="8">
                  <c:v>16.899999999999999</c:v>
                </c:pt>
                <c:pt idx="9">
                  <c:v>16.600000000000001</c:v>
                </c:pt>
                <c:pt idx="10">
                  <c:v>16.899999999999999</c:v>
                </c:pt>
                <c:pt idx="11">
                  <c:v>17.2</c:v>
                </c:pt>
                <c:pt idx="12">
                  <c:v>17.8</c:v>
                </c:pt>
                <c:pt idx="13">
                  <c:v>18.8</c:v>
                </c:pt>
                <c:pt idx="14">
                  <c:v>24.1</c:v>
                </c:pt>
                <c:pt idx="15">
                  <c:v>23.3</c:v>
                </c:pt>
                <c:pt idx="16">
                  <c:v>23.8</c:v>
                </c:pt>
                <c:pt idx="17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3-4883-91D6-5ED5A38DA3E8}"/>
            </c:ext>
          </c:extLst>
        </c:ser>
        <c:ser>
          <c:idx val="1"/>
          <c:order val="1"/>
          <c:tx>
            <c:strRef>
              <c:f>'自殺1 (2)'!$T$5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(2)'!$T$6:$T$23</c:f>
              <c:numCache>
                <c:formatCode>0.0_ </c:formatCode>
                <c:ptCount val="18"/>
                <c:pt idx="0">
                  <c:v>20</c:v>
                </c:pt>
                <c:pt idx="1">
                  <c:v>20.6</c:v>
                </c:pt>
                <c:pt idx="2">
                  <c:v>24.9</c:v>
                </c:pt>
                <c:pt idx="3">
                  <c:v>25.7</c:v>
                </c:pt>
                <c:pt idx="4">
                  <c:v>27</c:v>
                </c:pt>
                <c:pt idx="5">
                  <c:v>27</c:v>
                </c:pt>
                <c:pt idx="6">
                  <c:v>25.4</c:v>
                </c:pt>
                <c:pt idx="7">
                  <c:v>24.8</c:v>
                </c:pt>
                <c:pt idx="8">
                  <c:v>25.9</c:v>
                </c:pt>
                <c:pt idx="9">
                  <c:v>23.8</c:v>
                </c:pt>
                <c:pt idx="10">
                  <c:v>24.4</c:v>
                </c:pt>
                <c:pt idx="11">
                  <c:v>24.3</c:v>
                </c:pt>
                <c:pt idx="12">
                  <c:v>26.1</c:v>
                </c:pt>
                <c:pt idx="13">
                  <c:v>25.8</c:v>
                </c:pt>
                <c:pt idx="14">
                  <c:v>32.1</c:v>
                </c:pt>
                <c:pt idx="15">
                  <c:v>34</c:v>
                </c:pt>
                <c:pt idx="16">
                  <c:v>35.6</c:v>
                </c:pt>
                <c:pt idx="17">
                  <c:v>37.799999999999997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3-4883-91D6-5ED5A38DA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492016"/>
        <c:axId val="736486112"/>
      </c:lineChart>
      <c:catAx>
        <c:axId val="73649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86112"/>
        <c:crosses val="autoZero"/>
        <c:auto val="1"/>
        <c:lblAlgn val="ctr"/>
        <c:lblOffset val="100"/>
        <c:noMultiLvlLbl val="0"/>
      </c:catAx>
      <c:valAx>
        <c:axId val="73648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9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厚生省人口動態統計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全国／岩手県　</a:t>
            </a:r>
            <a:r>
              <a:rPr lang="en-US" altLang="ja-JP" sz="1200"/>
              <a:t>1965-2003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'自殺1 (2)'!$K$5</c:f>
              <c:strCache>
                <c:ptCount val="1"/>
                <c:pt idx="0">
                  <c:v>全国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(2)'!$K$6:$K$23</c:f>
              <c:numCache>
                <c:formatCode>#,##0_ </c:formatCode>
                <c:ptCount val="18"/>
                <c:pt idx="0">
                  <c:v>14444</c:v>
                </c:pt>
                <c:pt idx="1">
                  <c:v>15728</c:v>
                </c:pt>
                <c:pt idx="2">
                  <c:v>19975</c:v>
                </c:pt>
                <c:pt idx="3">
                  <c:v>20542</c:v>
                </c:pt>
                <c:pt idx="4">
                  <c:v>23383</c:v>
                </c:pt>
                <c:pt idx="5">
                  <c:v>21125</c:v>
                </c:pt>
                <c:pt idx="6">
                  <c:v>20088</c:v>
                </c:pt>
                <c:pt idx="7">
                  <c:v>19875</c:v>
                </c:pt>
                <c:pt idx="8">
                  <c:v>20893</c:v>
                </c:pt>
                <c:pt idx="9">
                  <c:v>20516</c:v>
                </c:pt>
                <c:pt idx="10">
                  <c:v>20923</c:v>
                </c:pt>
                <c:pt idx="11">
                  <c:v>21420</c:v>
                </c:pt>
                <c:pt idx="12">
                  <c:v>22138</c:v>
                </c:pt>
                <c:pt idx="13">
                  <c:v>23494</c:v>
                </c:pt>
                <c:pt idx="14">
                  <c:v>30251</c:v>
                </c:pt>
                <c:pt idx="15">
                  <c:v>29375</c:v>
                </c:pt>
                <c:pt idx="16">
                  <c:v>29949</c:v>
                </c:pt>
                <c:pt idx="17">
                  <c:v>32109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4-4337-8827-C4F9AC0E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97552"/>
        <c:axId val="736397880"/>
      </c:lineChart>
      <c:lineChart>
        <c:grouping val="standard"/>
        <c:varyColors val="0"/>
        <c:ser>
          <c:idx val="1"/>
          <c:order val="1"/>
          <c:tx>
            <c:strRef>
              <c:f>'自殺1 (2)'!$Q$5</c:f>
              <c:strCache>
                <c:ptCount val="1"/>
                <c:pt idx="0">
                  <c:v>岩手県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'自殺1 (2)'!$J$6:$J$23</c:f>
              <c:strCache>
                <c:ptCount val="18"/>
                <c:pt idx="0">
                  <c:v>1965年</c:v>
                </c:pt>
                <c:pt idx="1">
                  <c:v>1970年</c:v>
                </c:pt>
                <c:pt idx="2">
                  <c:v>1975年</c:v>
                </c:pt>
                <c:pt idx="3">
                  <c:v>1980年</c:v>
                </c:pt>
                <c:pt idx="4">
                  <c:v>1985年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2000年</c:v>
                </c:pt>
                <c:pt idx="15">
                  <c:v>2001年</c:v>
                </c:pt>
                <c:pt idx="16">
                  <c:v>2002年</c:v>
                </c:pt>
                <c:pt idx="17">
                  <c:v>2003年</c:v>
                </c:pt>
              </c:strCache>
            </c:strRef>
          </c:cat>
          <c:val>
            <c:numRef>
              <c:f>'自殺1 (2)'!$Q$6:$Q$23</c:f>
              <c:numCache>
                <c:formatCode>General</c:formatCode>
                <c:ptCount val="18"/>
                <c:pt idx="0">
                  <c:v>282</c:v>
                </c:pt>
                <c:pt idx="1">
                  <c:v>282</c:v>
                </c:pt>
                <c:pt idx="2">
                  <c:v>344</c:v>
                </c:pt>
                <c:pt idx="3">
                  <c:v>365</c:v>
                </c:pt>
                <c:pt idx="4">
                  <c:v>386</c:v>
                </c:pt>
                <c:pt idx="5">
                  <c:v>383</c:v>
                </c:pt>
                <c:pt idx="6">
                  <c:v>360</c:v>
                </c:pt>
                <c:pt idx="7">
                  <c:v>350</c:v>
                </c:pt>
                <c:pt idx="8">
                  <c:v>366</c:v>
                </c:pt>
                <c:pt idx="9">
                  <c:v>337</c:v>
                </c:pt>
                <c:pt idx="10">
                  <c:v>345</c:v>
                </c:pt>
                <c:pt idx="11">
                  <c:v>345</c:v>
                </c:pt>
                <c:pt idx="12">
                  <c:v>370</c:v>
                </c:pt>
                <c:pt idx="13">
                  <c:v>365</c:v>
                </c:pt>
                <c:pt idx="14">
                  <c:v>454</c:v>
                </c:pt>
                <c:pt idx="15">
                  <c:v>479</c:v>
                </c:pt>
                <c:pt idx="16">
                  <c:v>500</c:v>
                </c:pt>
                <c:pt idx="17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4-4337-8827-C4F9AC0E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577624"/>
        <c:axId val="736572048"/>
      </c:lineChart>
      <c:catAx>
        <c:axId val="73639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397880"/>
        <c:crosses val="autoZero"/>
        <c:auto val="1"/>
        <c:lblAlgn val="ctr"/>
        <c:lblOffset val="100"/>
        <c:noMultiLvlLbl val="0"/>
      </c:catAx>
      <c:valAx>
        <c:axId val="73639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397552"/>
        <c:crosses val="autoZero"/>
        <c:crossBetween val="between"/>
      </c:valAx>
      <c:valAx>
        <c:axId val="736572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77624"/>
        <c:crosses val="max"/>
        <c:crossBetween val="between"/>
      </c:valAx>
      <c:catAx>
        <c:axId val="736577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6572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1978-2018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'自殺2 (2)'!$C$3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'自殺2 (2)'!$A$4:$A$44</c:f>
              <c:strCache>
                <c:ptCount val="41"/>
                <c:pt idx="0">
                  <c:v>1978年</c:v>
                </c:pt>
                <c:pt idx="1">
                  <c:v>1979年</c:v>
                </c:pt>
                <c:pt idx="2">
                  <c:v>1980年</c:v>
                </c:pt>
                <c:pt idx="3">
                  <c:v>1981年</c:v>
                </c:pt>
                <c:pt idx="4">
                  <c:v>1982年</c:v>
                </c:pt>
                <c:pt idx="5">
                  <c:v>1983年</c:v>
                </c:pt>
                <c:pt idx="6">
                  <c:v>1984年</c:v>
                </c:pt>
                <c:pt idx="7">
                  <c:v>1985年</c:v>
                </c:pt>
                <c:pt idx="8">
                  <c:v>1986年</c:v>
                </c:pt>
                <c:pt idx="9">
                  <c:v>1987年</c:v>
                </c:pt>
                <c:pt idx="10">
                  <c:v>1988年</c:v>
                </c:pt>
                <c:pt idx="11">
                  <c:v>1989年</c:v>
                </c:pt>
                <c:pt idx="12">
                  <c:v>1990年</c:v>
                </c:pt>
                <c:pt idx="13">
                  <c:v>1991年</c:v>
                </c:pt>
                <c:pt idx="14">
                  <c:v>1992年</c:v>
                </c:pt>
                <c:pt idx="15">
                  <c:v>1993年</c:v>
                </c:pt>
                <c:pt idx="16">
                  <c:v>1994年</c:v>
                </c:pt>
                <c:pt idx="17">
                  <c:v>1995年</c:v>
                </c:pt>
                <c:pt idx="18">
                  <c:v>1996年</c:v>
                </c:pt>
                <c:pt idx="19">
                  <c:v>1997年</c:v>
                </c:pt>
                <c:pt idx="20">
                  <c:v>1998年</c:v>
                </c:pt>
                <c:pt idx="21">
                  <c:v>1999年</c:v>
                </c:pt>
                <c:pt idx="22">
                  <c:v>2000年</c:v>
                </c:pt>
                <c:pt idx="23">
                  <c:v>2001年</c:v>
                </c:pt>
                <c:pt idx="24">
                  <c:v>2002年</c:v>
                </c:pt>
                <c:pt idx="25">
                  <c:v>2003年</c:v>
                </c:pt>
                <c:pt idx="26">
                  <c:v>2004年</c:v>
                </c:pt>
                <c:pt idx="27">
                  <c:v>2005年</c:v>
                </c:pt>
                <c:pt idx="28">
                  <c:v>2006年</c:v>
                </c:pt>
                <c:pt idx="29">
                  <c:v>2007年</c:v>
                </c:pt>
                <c:pt idx="30">
                  <c:v>2008年</c:v>
                </c:pt>
                <c:pt idx="31">
                  <c:v>2009年</c:v>
                </c:pt>
                <c:pt idx="32">
                  <c:v>2010年</c:v>
                </c:pt>
                <c:pt idx="33">
                  <c:v>2011年</c:v>
                </c:pt>
                <c:pt idx="34">
                  <c:v>2012年</c:v>
                </c:pt>
                <c:pt idx="35">
                  <c:v>2013年</c:v>
                </c:pt>
                <c:pt idx="36">
                  <c:v>2014年</c:v>
                </c:pt>
                <c:pt idx="37">
                  <c:v>2015年</c:v>
                </c:pt>
                <c:pt idx="38">
                  <c:v>2016年</c:v>
                </c:pt>
                <c:pt idx="39">
                  <c:v>2017年</c:v>
                </c:pt>
                <c:pt idx="40">
                  <c:v>2018年</c:v>
                </c:pt>
              </c:strCache>
            </c:strRef>
          </c:cat>
          <c:val>
            <c:numRef>
              <c:f>'自殺2 (2)'!$C$4:$C$44</c:f>
              <c:numCache>
                <c:formatCode>#,##0_ </c:formatCode>
                <c:ptCount val="41"/>
                <c:pt idx="0">
                  <c:v>12859</c:v>
                </c:pt>
                <c:pt idx="1">
                  <c:v>13386</c:v>
                </c:pt>
                <c:pt idx="2">
                  <c:v>13155</c:v>
                </c:pt>
                <c:pt idx="3">
                  <c:v>12942</c:v>
                </c:pt>
                <c:pt idx="4">
                  <c:v>13654</c:v>
                </c:pt>
                <c:pt idx="5">
                  <c:v>17116</c:v>
                </c:pt>
                <c:pt idx="6">
                  <c:v>16508</c:v>
                </c:pt>
                <c:pt idx="7">
                  <c:v>15624</c:v>
                </c:pt>
                <c:pt idx="8">
                  <c:v>16497</c:v>
                </c:pt>
                <c:pt idx="9">
                  <c:v>15802</c:v>
                </c:pt>
                <c:pt idx="10">
                  <c:v>14934</c:v>
                </c:pt>
                <c:pt idx="11">
                  <c:v>13818</c:v>
                </c:pt>
                <c:pt idx="12">
                  <c:v>13102</c:v>
                </c:pt>
                <c:pt idx="13">
                  <c:v>13242</c:v>
                </c:pt>
                <c:pt idx="14">
                  <c:v>14296</c:v>
                </c:pt>
                <c:pt idx="15">
                  <c:v>14468</c:v>
                </c:pt>
                <c:pt idx="16">
                  <c:v>14560</c:v>
                </c:pt>
                <c:pt idx="17">
                  <c:v>14874</c:v>
                </c:pt>
                <c:pt idx="18">
                  <c:v>15393</c:v>
                </c:pt>
                <c:pt idx="19">
                  <c:v>16416</c:v>
                </c:pt>
                <c:pt idx="20">
                  <c:v>23013</c:v>
                </c:pt>
                <c:pt idx="21">
                  <c:v>23512</c:v>
                </c:pt>
                <c:pt idx="22">
                  <c:v>22727</c:v>
                </c:pt>
                <c:pt idx="23">
                  <c:v>22144</c:v>
                </c:pt>
                <c:pt idx="24">
                  <c:v>23080</c:v>
                </c:pt>
                <c:pt idx="25">
                  <c:v>24963</c:v>
                </c:pt>
                <c:pt idx="26">
                  <c:v>23272</c:v>
                </c:pt>
                <c:pt idx="27">
                  <c:v>23540</c:v>
                </c:pt>
                <c:pt idx="28">
                  <c:v>22813</c:v>
                </c:pt>
                <c:pt idx="29">
                  <c:v>22478</c:v>
                </c:pt>
                <c:pt idx="30">
                  <c:v>22831</c:v>
                </c:pt>
                <c:pt idx="31">
                  <c:v>23472</c:v>
                </c:pt>
                <c:pt idx="32">
                  <c:v>22283</c:v>
                </c:pt>
                <c:pt idx="33">
                  <c:v>20955</c:v>
                </c:pt>
                <c:pt idx="34">
                  <c:v>19273</c:v>
                </c:pt>
                <c:pt idx="35">
                  <c:v>18787</c:v>
                </c:pt>
                <c:pt idx="36">
                  <c:v>17386</c:v>
                </c:pt>
                <c:pt idx="37">
                  <c:v>16681</c:v>
                </c:pt>
                <c:pt idx="38">
                  <c:v>15121</c:v>
                </c:pt>
                <c:pt idx="39">
                  <c:v>14826</c:v>
                </c:pt>
                <c:pt idx="40">
                  <c:v>14290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D-4CD8-9125-958A1B24CA87}"/>
            </c:ext>
          </c:extLst>
        </c:ser>
        <c:ser>
          <c:idx val="1"/>
          <c:order val="1"/>
          <c:tx>
            <c:strRef>
              <c:f>'自殺2 (2)'!$D$3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'自殺2 (2)'!$A$4:$A$44</c:f>
              <c:strCache>
                <c:ptCount val="41"/>
                <c:pt idx="0">
                  <c:v>1978年</c:v>
                </c:pt>
                <c:pt idx="1">
                  <c:v>1979年</c:v>
                </c:pt>
                <c:pt idx="2">
                  <c:v>1980年</c:v>
                </c:pt>
                <c:pt idx="3">
                  <c:v>1981年</c:v>
                </c:pt>
                <c:pt idx="4">
                  <c:v>1982年</c:v>
                </c:pt>
                <c:pt idx="5">
                  <c:v>1983年</c:v>
                </c:pt>
                <c:pt idx="6">
                  <c:v>1984年</c:v>
                </c:pt>
                <c:pt idx="7">
                  <c:v>1985年</c:v>
                </c:pt>
                <c:pt idx="8">
                  <c:v>1986年</c:v>
                </c:pt>
                <c:pt idx="9">
                  <c:v>1987年</c:v>
                </c:pt>
                <c:pt idx="10">
                  <c:v>1988年</c:v>
                </c:pt>
                <c:pt idx="11">
                  <c:v>1989年</c:v>
                </c:pt>
                <c:pt idx="12">
                  <c:v>1990年</c:v>
                </c:pt>
                <c:pt idx="13">
                  <c:v>1991年</c:v>
                </c:pt>
                <c:pt idx="14">
                  <c:v>1992年</c:v>
                </c:pt>
                <c:pt idx="15">
                  <c:v>1993年</c:v>
                </c:pt>
                <c:pt idx="16">
                  <c:v>1994年</c:v>
                </c:pt>
                <c:pt idx="17">
                  <c:v>1995年</c:v>
                </c:pt>
                <c:pt idx="18">
                  <c:v>1996年</c:v>
                </c:pt>
                <c:pt idx="19">
                  <c:v>1997年</c:v>
                </c:pt>
                <c:pt idx="20">
                  <c:v>1998年</c:v>
                </c:pt>
                <c:pt idx="21">
                  <c:v>1999年</c:v>
                </c:pt>
                <c:pt idx="22">
                  <c:v>2000年</c:v>
                </c:pt>
                <c:pt idx="23">
                  <c:v>2001年</c:v>
                </c:pt>
                <c:pt idx="24">
                  <c:v>2002年</c:v>
                </c:pt>
                <c:pt idx="25">
                  <c:v>2003年</c:v>
                </c:pt>
                <c:pt idx="26">
                  <c:v>2004年</c:v>
                </c:pt>
                <c:pt idx="27">
                  <c:v>2005年</c:v>
                </c:pt>
                <c:pt idx="28">
                  <c:v>2006年</c:v>
                </c:pt>
                <c:pt idx="29">
                  <c:v>2007年</c:v>
                </c:pt>
                <c:pt idx="30">
                  <c:v>2008年</c:v>
                </c:pt>
                <c:pt idx="31">
                  <c:v>2009年</c:v>
                </c:pt>
                <c:pt idx="32">
                  <c:v>2010年</c:v>
                </c:pt>
                <c:pt idx="33">
                  <c:v>2011年</c:v>
                </c:pt>
                <c:pt idx="34">
                  <c:v>2012年</c:v>
                </c:pt>
                <c:pt idx="35">
                  <c:v>2013年</c:v>
                </c:pt>
                <c:pt idx="36">
                  <c:v>2014年</c:v>
                </c:pt>
                <c:pt idx="37">
                  <c:v>2015年</c:v>
                </c:pt>
                <c:pt idx="38">
                  <c:v>2016年</c:v>
                </c:pt>
                <c:pt idx="39">
                  <c:v>2017年</c:v>
                </c:pt>
                <c:pt idx="40">
                  <c:v>2018年</c:v>
                </c:pt>
              </c:strCache>
            </c:strRef>
          </c:cat>
          <c:val>
            <c:numRef>
              <c:f>'自殺2 (2)'!$D$4:$D$44</c:f>
              <c:numCache>
                <c:formatCode>#,##0_ </c:formatCode>
                <c:ptCount val="41"/>
                <c:pt idx="0">
                  <c:v>7929</c:v>
                </c:pt>
                <c:pt idx="1">
                  <c:v>8117</c:v>
                </c:pt>
                <c:pt idx="2">
                  <c:v>7893</c:v>
                </c:pt>
                <c:pt idx="3">
                  <c:v>7492</c:v>
                </c:pt>
                <c:pt idx="4">
                  <c:v>7574</c:v>
                </c:pt>
                <c:pt idx="5">
                  <c:v>8086</c:v>
                </c:pt>
                <c:pt idx="6">
                  <c:v>8088</c:v>
                </c:pt>
                <c:pt idx="7">
                  <c:v>7975</c:v>
                </c:pt>
                <c:pt idx="8">
                  <c:v>9027</c:v>
                </c:pt>
                <c:pt idx="9">
                  <c:v>8658</c:v>
                </c:pt>
                <c:pt idx="10">
                  <c:v>8808</c:v>
                </c:pt>
                <c:pt idx="11">
                  <c:v>8618</c:v>
                </c:pt>
                <c:pt idx="12">
                  <c:v>8244</c:v>
                </c:pt>
                <c:pt idx="13">
                  <c:v>7842</c:v>
                </c:pt>
                <c:pt idx="14">
                  <c:v>7808</c:v>
                </c:pt>
                <c:pt idx="15">
                  <c:v>7383</c:v>
                </c:pt>
                <c:pt idx="16">
                  <c:v>7119</c:v>
                </c:pt>
                <c:pt idx="17">
                  <c:v>7571</c:v>
                </c:pt>
                <c:pt idx="18">
                  <c:v>7711</c:v>
                </c:pt>
                <c:pt idx="19">
                  <c:v>7975</c:v>
                </c:pt>
                <c:pt idx="20">
                  <c:v>9850</c:v>
                </c:pt>
                <c:pt idx="21">
                  <c:v>9536</c:v>
                </c:pt>
                <c:pt idx="22">
                  <c:v>9230</c:v>
                </c:pt>
                <c:pt idx="23">
                  <c:v>8898</c:v>
                </c:pt>
                <c:pt idx="24">
                  <c:v>9063</c:v>
                </c:pt>
                <c:pt idx="25">
                  <c:v>9464</c:v>
                </c:pt>
                <c:pt idx="26">
                  <c:v>9053</c:v>
                </c:pt>
                <c:pt idx="27">
                  <c:v>9012</c:v>
                </c:pt>
                <c:pt idx="28">
                  <c:v>9342</c:v>
                </c:pt>
                <c:pt idx="29">
                  <c:v>9615</c:v>
                </c:pt>
                <c:pt idx="30">
                  <c:v>9418</c:v>
                </c:pt>
                <c:pt idx="31">
                  <c:v>9373</c:v>
                </c:pt>
                <c:pt idx="32">
                  <c:v>9407</c:v>
                </c:pt>
                <c:pt idx="33">
                  <c:v>9696</c:v>
                </c:pt>
                <c:pt idx="34">
                  <c:v>8585</c:v>
                </c:pt>
                <c:pt idx="35">
                  <c:v>8496</c:v>
                </c:pt>
                <c:pt idx="36">
                  <c:v>8041</c:v>
                </c:pt>
                <c:pt idx="37">
                  <c:v>7344</c:v>
                </c:pt>
                <c:pt idx="38">
                  <c:v>6776</c:v>
                </c:pt>
                <c:pt idx="39">
                  <c:v>6495</c:v>
                </c:pt>
                <c:pt idx="40">
                  <c:v>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D-4CD8-9125-958A1B24C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548760"/>
        <c:axId val="736549088"/>
      </c:barChart>
      <c:catAx>
        <c:axId val="73654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49088"/>
        <c:crosses val="autoZero"/>
        <c:auto val="1"/>
        <c:lblAlgn val="ctr"/>
        <c:lblOffset val="100"/>
        <c:noMultiLvlLbl val="0"/>
      </c:catAx>
      <c:valAx>
        <c:axId val="73654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54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自殺者死亡率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全国　</a:t>
            </a:r>
            <a:r>
              <a:rPr lang="en-US" altLang="ja-JP" sz="1200"/>
              <a:t>1978-2018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'自殺2 (2)'!$E$3</c:f>
              <c:strCache>
                <c:ptCount val="1"/>
                <c:pt idx="0">
                  <c:v>総数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'自殺2 (2)'!$A$4:$A$44</c:f>
              <c:strCache>
                <c:ptCount val="41"/>
                <c:pt idx="0">
                  <c:v>1978年</c:v>
                </c:pt>
                <c:pt idx="1">
                  <c:v>1979年</c:v>
                </c:pt>
                <c:pt idx="2">
                  <c:v>1980年</c:v>
                </c:pt>
                <c:pt idx="3">
                  <c:v>1981年</c:v>
                </c:pt>
                <c:pt idx="4">
                  <c:v>1982年</c:v>
                </c:pt>
                <c:pt idx="5">
                  <c:v>1983年</c:v>
                </c:pt>
                <c:pt idx="6">
                  <c:v>1984年</c:v>
                </c:pt>
                <c:pt idx="7">
                  <c:v>1985年</c:v>
                </c:pt>
                <c:pt idx="8">
                  <c:v>1986年</c:v>
                </c:pt>
                <c:pt idx="9">
                  <c:v>1987年</c:v>
                </c:pt>
                <c:pt idx="10">
                  <c:v>1988年</c:v>
                </c:pt>
                <c:pt idx="11">
                  <c:v>1989年</c:v>
                </c:pt>
                <c:pt idx="12">
                  <c:v>1990年</c:v>
                </c:pt>
                <c:pt idx="13">
                  <c:v>1991年</c:v>
                </c:pt>
                <c:pt idx="14">
                  <c:v>1992年</c:v>
                </c:pt>
                <c:pt idx="15">
                  <c:v>1993年</c:v>
                </c:pt>
                <c:pt idx="16">
                  <c:v>1994年</c:v>
                </c:pt>
                <c:pt idx="17">
                  <c:v>1995年</c:v>
                </c:pt>
                <c:pt idx="18">
                  <c:v>1996年</c:v>
                </c:pt>
                <c:pt idx="19">
                  <c:v>1997年</c:v>
                </c:pt>
                <c:pt idx="20">
                  <c:v>1998年</c:v>
                </c:pt>
                <c:pt idx="21">
                  <c:v>1999年</c:v>
                </c:pt>
                <c:pt idx="22">
                  <c:v>2000年</c:v>
                </c:pt>
                <c:pt idx="23">
                  <c:v>2001年</c:v>
                </c:pt>
                <c:pt idx="24">
                  <c:v>2002年</c:v>
                </c:pt>
                <c:pt idx="25">
                  <c:v>2003年</c:v>
                </c:pt>
                <c:pt idx="26">
                  <c:v>2004年</c:v>
                </c:pt>
                <c:pt idx="27">
                  <c:v>2005年</c:v>
                </c:pt>
                <c:pt idx="28">
                  <c:v>2006年</c:v>
                </c:pt>
                <c:pt idx="29">
                  <c:v>2007年</c:v>
                </c:pt>
                <c:pt idx="30">
                  <c:v>2008年</c:v>
                </c:pt>
                <c:pt idx="31">
                  <c:v>2009年</c:v>
                </c:pt>
                <c:pt idx="32">
                  <c:v>2010年</c:v>
                </c:pt>
                <c:pt idx="33">
                  <c:v>2011年</c:v>
                </c:pt>
                <c:pt idx="34">
                  <c:v>2012年</c:v>
                </c:pt>
                <c:pt idx="35">
                  <c:v>2013年</c:v>
                </c:pt>
                <c:pt idx="36">
                  <c:v>2014年</c:v>
                </c:pt>
                <c:pt idx="37">
                  <c:v>2015年</c:v>
                </c:pt>
                <c:pt idx="38">
                  <c:v>2016年</c:v>
                </c:pt>
                <c:pt idx="39">
                  <c:v>2017年</c:v>
                </c:pt>
                <c:pt idx="40">
                  <c:v>2018年</c:v>
                </c:pt>
              </c:strCache>
            </c:strRef>
          </c:cat>
          <c:val>
            <c:numRef>
              <c:f>'自殺2 (2)'!$E$4:$E$44</c:f>
              <c:numCache>
                <c:formatCode>0.0_ </c:formatCode>
                <c:ptCount val="41"/>
                <c:pt idx="0">
                  <c:v>18</c:v>
                </c:pt>
                <c:pt idx="1">
                  <c:v>18.5</c:v>
                </c:pt>
                <c:pt idx="2">
                  <c:v>18</c:v>
                </c:pt>
                <c:pt idx="3">
                  <c:v>17.3</c:v>
                </c:pt>
                <c:pt idx="4">
                  <c:v>17.899999999999999</c:v>
                </c:pt>
                <c:pt idx="5">
                  <c:v>21.1</c:v>
                </c:pt>
                <c:pt idx="6">
                  <c:v>20.399999999999999</c:v>
                </c:pt>
                <c:pt idx="7">
                  <c:v>19.5</c:v>
                </c:pt>
                <c:pt idx="8">
                  <c:v>21</c:v>
                </c:pt>
                <c:pt idx="9">
                  <c:v>20</c:v>
                </c:pt>
                <c:pt idx="10">
                  <c:v>19.3</c:v>
                </c:pt>
                <c:pt idx="11">
                  <c:v>18.2</c:v>
                </c:pt>
                <c:pt idx="12">
                  <c:v>17.3</c:v>
                </c:pt>
                <c:pt idx="13">
                  <c:v>17</c:v>
                </c:pt>
                <c:pt idx="14">
                  <c:v>17.7</c:v>
                </c:pt>
                <c:pt idx="15">
                  <c:v>17.5</c:v>
                </c:pt>
                <c:pt idx="16">
                  <c:v>17.3</c:v>
                </c:pt>
                <c:pt idx="17">
                  <c:v>17.899999999999999</c:v>
                </c:pt>
                <c:pt idx="18">
                  <c:v>18.399999999999999</c:v>
                </c:pt>
                <c:pt idx="19">
                  <c:v>19.3</c:v>
                </c:pt>
                <c:pt idx="20">
                  <c:v>26</c:v>
                </c:pt>
                <c:pt idx="21">
                  <c:v>26.1</c:v>
                </c:pt>
                <c:pt idx="22">
                  <c:v>25.2</c:v>
                </c:pt>
                <c:pt idx="23">
                  <c:v>24.4</c:v>
                </c:pt>
                <c:pt idx="24">
                  <c:v>25.2</c:v>
                </c:pt>
                <c:pt idx="25">
                  <c:v>27</c:v>
                </c:pt>
                <c:pt idx="26">
                  <c:v>25.3</c:v>
                </c:pt>
                <c:pt idx="27">
                  <c:v>25.5</c:v>
                </c:pt>
                <c:pt idx="28">
                  <c:v>25.1</c:v>
                </c:pt>
                <c:pt idx="29">
                  <c:v>25.8</c:v>
                </c:pt>
                <c:pt idx="30">
                  <c:v>25.2</c:v>
                </c:pt>
                <c:pt idx="31">
                  <c:v>25.7</c:v>
                </c:pt>
                <c:pt idx="32">
                  <c:v>24.7</c:v>
                </c:pt>
                <c:pt idx="33">
                  <c:v>24</c:v>
                </c:pt>
                <c:pt idx="34">
                  <c:v>21.8</c:v>
                </c:pt>
                <c:pt idx="35">
                  <c:v>21.4</c:v>
                </c:pt>
                <c:pt idx="36">
                  <c:v>20</c:v>
                </c:pt>
                <c:pt idx="37">
                  <c:v>18.899999999999999</c:v>
                </c:pt>
                <c:pt idx="38">
                  <c:v>17.3</c:v>
                </c:pt>
                <c:pt idx="39">
                  <c:v>16.8</c:v>
                </c:pt>
                <c:pt idx="40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E-4192-B304-5559D5145909}"/>
            </c:ext>
          </c:extLst>
        </c:ser>
        <c:ser>
          <c:idx val="1"/>
          <c:order val="1"/>
          <c:tx>
            <c:strRef>
              <c:f>'自殺2 (2)'!$F$3</c:f>
              <c:strCache>
                <c:ptCount val="1"/>
                <c:pt idx="0">
                  <c:v>男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'自殺2 (2)'!$A$4:$A$44</c:f>
              <c:strCache>
                <c:ptCount val="41"/>
                <c:pt idx="0">
                  <c:v>1978年</c:v>
                </c:pt>
                <c:pt idx="1">
                  <c:v>1979年</c:v>
                </c:pt>
                <c:pt idx="2">
                  <c:v>1980年</c:v>
                </c:pt>
                <c:pt idx="3">
                  <c:v>1981年</c:v>
                </c:pt>
                <c:pt idx="4">
                  <c:v>1982年</c:v>
                </c:pt>
                <c:pt idx="5">
                  <c:v>1983年</c:v>
                </c:pt>
                <c:pt idx="6">
                  <c:v>1984年</c:v>
                </c:pt>
                <c:pt idx="7">
                  <c:v>1985年</c:v>
                </c:pt>
                <c:pt idx="8">
                  <c:v>1986年</c:v>
                </c:pt>
                <c:pt idx="9">
                  <c:v>1987年</c:v>
                </c:pt>
                <c:pt idx="10">
                  <c:v>1988年</c:v>
                </c:pt>
                <c:pt idx="11">
                  <c:v>1989年</c:v>
                </c:pt>
                <c:pt idx="12">
                  <c:v>1990年</c:v>
                </c:pt>
                <c:pt idx="13">
                  <c:v>1991年</c:v>
                </c:pt>
                <c:pt idx="14">
                  <c:v>1992年</c:v>
                </c:pt>
                <c:pt idx="15">
                  <c:v>1993年</c:v>
                </c:pt>
                <c:pt idx="16">
                  <c:v>1994年</c:v>
                </c:pt>
                <c:pt idx="17">
                  <c:v>1995年</c:v>
                </c:pt>
                <c:pt idx="18">
                  <c:v>1996年</c:v>
                </c:pt>
                <c:pt idx="19">
                  <c:v>1997年</c:v>
                </c:pt>
                <c:pt idx="20">
                  <c:v>1998年</c:v>
                </c:pt>
                <c:pt idx="21">
                  <c:v>1999年</c:v>
                </c:pt>
                <c:pt idx="22">
                  <c:v>2000年</c:v>
                </c:pt>
                <c:pt idx="23">
                  <c:v>2001年</c:v>
                </c:pt>
                <c:pt idx="24">
                  <c:v>2002年</c:v>
                </c:pt>
                <c:pt idx="25">
                  <c:v>2003年</c:v>
                </c:pt>
                <c:pt idx="26">
                  <c:v>2004年</c:v>
                </c:pt>
                <c:pt idx="27">
                  <c:v>2005年</c:v>
                </c:pt>
                <c:pt idx="28">
                  <c:v>2006年</c:v>
                </c:pt>
                <c:pt idx="29">
                  <c:v>2007年</c:v>
                </c:pt>
                <c:pt idx="30">
                  <c:v>2008年</c:v>
                </c:pt>
                <c:pt idx="31">
                  <c:v>2009年</c:v>
                </c:pt>
                <c:pt idx="32">
                  <c:v>2010年</c:v>
                </c:pt>
                <c:pt idx="33">
                  <c:v>2011年</c:v>
                </c:pt>
                <c:pt idx="34">
                  <c:v>2012年</c:v>
                </c:pt>
                <c:pt idx="35">
                  <c:v>2013年</c:v>
                </c:pt>
                <c:pt idx="36">
                  <c:v>2014年</c:v>
                </c:pt>
                <c:pt idx="37">
                  <c:v>2015年</c:v>
                </c:pt>
                <c:pt idx="38">
                  <c:v>2016年</c:v>
                </c:pt>
                <c:pt idx="39">
                  <c:v>2017年</c:v>
                </c:pt>
                <c:pt idx="40">
                  <c:v>2018年</c:v>
                </c:pt>
              </c:strCache>
            </c:strRef>
          </c:cat>
          <c:val>
            <c:numRef>
              <c:f>'自殺2 (2)'!$F$4:$F$44</c:f>
              <c:numCache>
                <c:formatCode>0.0_ </c:formatCode>
                <c:ptCount val="41"/>
                <c:pt idx="0">
                  <c:v>22.7</c:v>
                </c:pt>
                <c:pt idx="1">
                  <c:v>23.4</c:v>
                </c:pt>
                <c:pt idx="2">
                  <c:v>22.8</c:v>
                </c:pt>
                <c:pt idx="3">
                  <c:v>22.3</c:v>
                </c:pt>
                <c:pt idx="4">
                  <c:v>23.4</c:v>
                </c:pt>
                <c:pt idx="5">
                  <c:v>29.1</c:v>
                </c:pt>
                <c:pt idx="6">
                  <c:v>27.9</c:v>
                </c:pt>
                <c:pt idx="7">
                  <c:v>26.3</c:v>
                </c:pt>
                <c:pt idx="8">
                  <c:v>27.6</c:v>
                </c:pt>
                <c:pt idx="9">
                  <c:v>26.3</c:v>
                </c:pt>
                <c:pt idx="10">
                  <c:v>24.8</c:v>
                </c:pt>
                <c:pt idx="11">
                  <c:v>22.8</c:v>
                </c:pt>
                <c:pt idx="12">
                  <c:v>21.6</c:v>
                </c:pt>
                <c:pt idx="13">
                  <c:v>21.7</c:v>
                </c:pt>
                <c:pt idx="14">
                  <c:v>23.4</c:v>
                </c:pt>
                <c:pt idx="15">
                  <c:v>23.6</c:v>
                </c:pt>
                <c:pt idx="16">
                  <c:v>23.7</c:v>
                </c:pt>
                <c:pt idx="17">
                  <c:v>24.2</c:v>
                </c:pt>
                <c:pt idx="18">
                  <c:v>24.9</c:v>
                </c:pt>
                <c:pt idx="19">
                  <c:v>26.6</c:v>
                </c:pt>
                <c:pt idx="20">
                  <c:v>37.1</c:v>
                </c:pt>
                <c:pt idx="21">
                  <c:v>37.9</c:v>
                </c:pt>
                <c:pt idx="22">
                  <c:v>36.6</c:v>
                </c:pt>
                <c:pt idx="23">
                  <c:v>35.6</c:v>
                </c:pt>
                <c:pt idx="24">
                  <c:v>37</c:v>
                </c:pt>
                <c:pt idx="25">
                  <c:v>40</c:v>
                </c:pt>
                <c:pt idx="26">
                  <c:v>37.299999999999997</c:v>
                </c:pt>
                <c:pt idx="27">
                  <c:v>37.799999999999997</c:v>
                </c:pt>
                <c:pt idx="28">
                  <c:v>36.6</c:v>
                </c:pt>
                <c:pt idx="29">
                  <c:v>37.6</c:v>
                </c:pt>
                <c:pt idx="30">
                  <c:v>36.6</c:v>
                </c:pt>
                <c:pt idx="31">
                  <c:v>37.6</c:v>
                </c:pt>
                <c:pt idx="32">
                  <c:v>35.799999999999997</c:v>
                </c:pt>
                <c:pt idx="33">
                  <c:v>33.700000000000003</c:v>
                </c:pt>
                <c:pt idx="34">
                  <c:v>31.1</c:v>
                </c:pt>
                <c:pt idx="35">
                  <c:v>30.3</c:v>
                </c:pt>
                <c:pt idx="36">
                  <c:v>28.1</c:v>
                </c:pt>
                <c:pt idx="37">
                  <c:v>27</c:v>
                </c:pt>
                <c:pt idx="38">
                  <c:v>24.5</c:v>
                </c:pt>
                <c:pt idx="39">
                  <c:v>24</c:v>
                </c:pt>
                <c:pt idx="40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E-4192-B304-5559D5145909}"/>
            </c:ext>
          </c:extLst>
        </c:ser>
        <c:ser>
          <c:idx val="2"/>
          <c:order val="2"/>
          <c:tx>
            <c:strRef>
              <c:f>'自殺2 (2)'!$G$3</c:f>
              <c:strCache>
                <c:ptCount val="1"/>
                <c:pt idx="0">
                  <c:v>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'自殺2 (2)'!$A$4:$A$44</c:f>
              <c:strCache>
                <c:ptCount val="41"/>
                <c:pt idx="0">
                  <c:v>1978年</c:v>
                </c:pt>
                <c:pt idx="1">
                  <c:v>1979年</c:v>
                </c:pt>
                <c:pt idx="2">
                  <c:v>1980年</c:v>
                </c:pt>
                <c:pt idx="3">
                  <c:v>1981年</c:v>
                </c:pt>
                <c:pt idx="4">
                  <c:v>1982年</c:v>
                </c:pt>
                <c:pt idx="5">
                  <c:v>1983年</c:v>
                </c:pt>
                <c:pt idx="6">
                  <c:v>1984年</c:v>
                </c:pt>
                <c:pt idx="7">
                  <c:v>1985年</c:v>
                </c:pt>
                <c:pt idx="8">
                  <c:v>1986年</c:v>
                </c:pt>
                <c:pt idx="9">
                  <c:v>1987年</c:v>
                </c:pt>
                <c:pt idx="10">
                  <c:v>1988年</c:v>
                </c:pt>
                <c:pt idx="11">
                  <c:v>1989年</c:v>
                </c:pt>
                <c:pt idx="12">
                  <c:v>1990年</c:v>
                </c:pt>
                <c:pt idx="13">
                  <c:v>1991年</c:v>
                </c:pt>
                <c:pt idx="14">
                  <c:v>1992年</c:v>
                </c:pt>
                <c:pt idx="15">
                  <c:v>1993年</c:v>
                </c:pt>
                <c:pt idx="16">
                  <c:v>1994年</c:v>
                </c:pt>
                <c:pt idx="17">
                  <c:v>1995年</c:v>
                </c:pt>
                <c:pt idx="18">
                  <c:v>1996年</c:v>
                </c:pt>
                <c:pt idx="19">
                  <c:v>1997年</c:v>
                </c:pt>
                <c:pt idx="20">
                  <c:v>1998年</c:v>
                </c:pt>
                <c:pt idx="21">
                  <c:v>1999年</c:v>
                </c:pt>
                <c:pt idx="22">
                  <c:v>2000年</c:v>
                </c:pt>
                <c:pt idx="23">
                  <c:v>2001年</c:v>
                </c:pt>
                <c:pt idx="24">
                  <c:v>2002年</c:v>
                </c:pt>
                <c:pt idx="25">
                  <c:v>2003年</c:v>
                </c:pt>
                <c:pt idx="26">
                  <c:v>2004年</c:v>
                </c:pt>
                <c:pt idx="27">
                  <c:v>2005年</c:v>
                </c:pt>
                <c:pt idx="28">
                  <c:v>2006年</c:v>
                </c:pt>
                <c:pt idx="29">
                  <c:v>2007年</c:v>
                </c:pt>
                <c:pt idx="30">
                  <c:v>2008年</c:v>
                </c:pt>
                <c:pt idx="31">
                  <c:v>2009年</c:v>
                </c:pt>
                <c:pt idx="32">
                  <c:v>2010年</c:v>
                </c:pt>
                <c:pt idx="33">
                  <c:v>2011年</c:v>
                </c:pt>
                <c:pt idx="34">
                  <c:v>2012年</c:v>
                </c:pt>
                <c:pt idx="35">
                  <c:v>2013年</c:v>
                </c:pt>
                <c:pt idx="36">
                  <c:v>2014年</c:v>
                </c:pt>
                <c:pt idx="37">
                  <c:v>2015年</c:v>
                </c:pt>
                <c:pt idx="38">
                  <c:v>2016年</c:v>
                </c:pt>
                <c:pt idx="39">
                  <c:v>2017年</c:v>
                </c:pt>
                <c:pt idx="40">
                  <c:v>2018年</c:v>
                </c:pt>
              </c:strCache>
            </c:strRef>
          </c:cat>
          <c:val>
            <c:numRef>
              <c:f>'自殺2 (2)'!$G$4:$G$44</c:f>
              <c:numCache>
                <c:formatCode>0.0_ </c:formatCode>
                <c:ptCount val="41"/>
                <c:pt idx="0">
                  <c:v>13.6</c:v>
                </c:pt>
                <c:pt idx="1">
                  <c:v>13.8</c:v>
                </c:pt>
                <c:pt idx="2">
                  <c:v>13.3</c:v>
                </c:pt>
                <c:pt idx="3">
                  <c:v>12.5</c:v>
                </c:pt>
                <c:pt idx="4">
                  <c:v>12.6</c:v>
                </c:pt>
                <c:pt idx="5">
                  <c:v>13.3</c:v>
                </c:pt>
                <c:pt idx="6">
                  <c:v>13.2</c:v>
                </c:pt>
                <c:pt idx="7">
                  <c:v>13</c:v>
                </c:pt>
                <c:pt idx="8">
                  <c:v>14.6</c:v>
                </c:pt>
                <c:pt idx="9">
                  <c:v>13.9</c:v>
                </c:pt>
                <c:pt idx="10">
                  <c:v>14.1</c:v>
                </c:pt>
                <c:pt idx="11">
                  <c:v>13.7</c:v>
                </c:pt>
                <c:pt idx="12">
                  <c:v>13.1</c:v>
                </c:pt>
                <c:pt idx="13">
                  <c:v>12.4</c:v>
                </c:pt>
                <c:pt idx="14">
                  <c:v>12.3</c:v>
                </c:pt>
                <c:pt idx="15">
                  <c:v>11.6</c:v>
                </c:pt>
                <c:pt idx="16">
                  <c:v>11.2</c:v>
                </c:pt>
                <c:pt idx="17">
                  <c:v>11.8</c:v>
                </c:pt>
                <c:pt idx="18">
                  <c:v>12</c:v>
                </c:pt>
                <c:pt idx="19">
                  <c:v>12.4</c:v>
                </c:pt>
                <c:pt idx="20">
                  <c:v>15.3</c:v>
                </c:pt>
                <c:pt idx="21">
                  <c:v>14.8</c:v>
                </c:pt>
                <c:pt idx="22">
                  <c:v>14.2</c:v>
                </c:pt>
                <c:pt idx="23">
                  <c:v>13.7</c:v>
                </c:pt>
                <c:pt idx="24">
                  <c:v>13.9</c:v>
                </c:pt>
                <c:pt idx="25">
                  <c:v>14.5</c:v>
                </c:pt>
                <c:pt idx="26">
                  <c:v>13.8</c:v>
                </c:pt>
                <c:pt idx="27">
                  <c:v>13.8</c:v>
                </c:pt>
                <c:pt idx="28">
                  <c:v>14.3</c:v>
                </c:pt>
                <c:pt idx="29">
                  <c:v>14.7</c:v>
                </c:pt>
                <c:pt idx="30">
                  <c:v>14.3</c:v>
                </c:pt>
                <c:pt idx="31">
                  <c:v>14.3</c:v>
                </c:pt>
                <c:pt idx="32">
                  <c:v>14.3</c:v>
                </c:pt>
                <c:pt idx="33">
                  <c:v>14.8</c:v>
                </c:pt>
                <c:pt idx="34">
                  <c:v>13.1</c:v>
                </c:pt>
                <c:pt idx="35">
                  <c:v>13</c:v>
                </c:pt>
                <c:pt idx="36">
                  <c:v>12.3</c:v>
                </c:pt>
                <c:pt idx="37">
                  <c:v>11.3</c:v>
                </c:pt>
                <c:pt idx="38">
                  <c:v>10.4</c:v>
                </c:pt>
                <c:pt idx="39">
                  <c:v>10</c:v>
                </c:pt>
                <c:pt idx="40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E-4192-B304-5559D514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466104"/>
        <c:axId val="736467088"/>
      </c:lineChart>
      <c:catAx>
        <c:axId val="73646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67088"/>
        <c:crosses val="autoZero"/>
        <c:auto val="1"/>
        <c:lblAlgn val="ctr"/>
        <c:lblOffset val="100"/>
        <c:noMultiLvlLbl val="0"/>
      </c:catAx>
      <c:valAx>
        <c:axId val="73646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646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2006-2018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'自殺2 (2)'!$J$3</c:f>
              <c:strCache>
                <c:ptCount val="1"/>
                <c:pt idx="0">
                  <c:v>死亡者数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'自殺2 (2)'!$I$32:$I$44</c:f>
              <c:strCache>
                <c:ptCount val="13"/>
                <c:pt idx="0">
                  <c:v>2006年</c:v>
                </c:pt>
                <c:pt idx="1">
                  <c:v>2007年</c:v>
                </c:pt>
                <c:pt idx="2">
                  <c:v>2008年</c:v>
                </c:pt>
                <c:pt idx="3">
                  <c:v>2009年</c:v>
                </c:pt>
                <c:pt idx="4">
                  <c:v>2010年</c:v>
                </c:pt>
                <c:pt idx="5">
                  <c:v>2011年</c:v>
                </c:pt>
                <c:pt idx="6">
                  <c:v>2012年</c:v>
                </c:pt>
                <c:pt idx="7">
                  <c:v>2013年</c:v>
                </c:pt>
                <c:pt idx="8">
                  <c:v>2014年</c:v>
                </c:pt>
                <c:pt idx="9">
                  <c:v>2015年</c:v>
                </c:pt>
                <c:pt idx="10">
                  <c:v>2016年</c:v>
                </c:pt>
                <c:pt idx="11">
                  <c:v>2017年</c:v>
                </c:pt>
                <c:pt idx="12">
                  <c:v>2018年</c:v>
                </c:pt>
              </c:strCache>
            </c:strRef>
          </c:cat>
          <c:val>
            <c:numRef>
              <c:f>'自殺2 (2)'!$J$32:$J$44</c:f>
              <c:numCache>
                <c:formatCode>#,##0_ </c:formatCode>
                <c:ptCount val="13"/>
                <c:pt idx="0">
                  <c:v>506</c:v>
                </c:pt>
                <c:pt idx="1">
                  <c:v>483</c:v>
                </c:pt>
                <c:pt idx="2">
                  <c:v>490</c:v>
                </c:pt>
                <c:pt idx="3">
                  <c:v>512</c:v>
                </c:pt>
                <c:pt idx="4">
                  <c:v>467</c:v>
                </c:pt>
                <c:pt idx="5">
                  <c:v>401</c:v>
                </c:pt>
                <c:pt idx="6">
                  <c:v>353</c:v>
                </c:pt>
                <c:pt idx="7">
                  <c:v>373</c:v>
                </c:pt>
                <c:pt idx="8">
                  <c:v>374</c:v>
                </c:pt>
                <c:pt idx="9">
                  <c:v>313</c:v>
                </c:pt>
                <c:pt idx="10">
                  <c:v>322</c:v>
                </c:pt>
                <c:pt idx="11">
                  <c:v>275</c:v>
                </c:pt>
                <c:pt idx="12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5-4C0D-A0C7-1282CC10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166720"/>
        <c:axId val="724169672"/>
      </c:barChart>
      <c:catAx>
        <c:axId val="7241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4169672"/>
        <c:crosses val="autoZero"/>
        <c:auto val="1"/>
        <c:lblAlgn val="ctr"/>
        <c:lblOffset val="100"/>
        <c:noMultiLvlLbl val="0"/>
      </c:catAx>
      <c:valAx>
        <c:axId val="72416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416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自殺者死亡率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岩手県　</a:t>
            </a:r>
            <a:r>
              <a:rPr lang="en-US" altLang="ja-JP" sz="1200"/>
              <a:t>2006-2018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'自殺2 (2)'!$K$3</c:f>
              <c:strCache>
                <c:ptCount val="1"/>
                <c:pt idx="0">
                  <c:v>死亡率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'自殺2 (2)'!$I$32:$I$44</c:f>
              <c:strCache>
                <c:ptCount val="13"/>
                <c:pt idx="0">
                  <c:v>2006年</c:v>
                </c:pt>
                <c:pt idx="1">
                  <c:v>2007年</c:v>
                </c:pt>
                <c:pt idx="2">
                  <c:v>2008年</c:v>
                </c:pt>
                <c:pt idx="3">
                  <c:v>2009年</c:v>
                </c:pt>
                <c:pt idx="4">
                  <c:v>2010年</c:v>
                </c:pt>
                <c:pt idx="5">
                  <c:v>2011年</c:v>
                </c:pt>
                <c:pt idx="6">
                  <c:v>2012年</c:v>
                </c:pt>
                <c:pt idx="7">
                  <c:v>2013年</c:v>
                </c:pt>
                <c:pt idx="8">
                  <c:v>2014年</c:v>
                </c:pt>
                <c:pt idx="9">
                  <c:v>2015年</c:v>
                </c:pt>
                <c:pt idx="10">
                  <c:v>2016年</c:v>
                </c:pt>
                <c:pt idx="11">
                  <c:v>2017年</c:v>
                </c:pt>
                <c:pt idx="12">
                  <c:v>2018年</c:v>
                </c:pt>
              </c:strCache>
            </c:strRef>
          </c:cat>
          <c:val>
            <c:numRef>
              <c:f>'自殺2 (2)'!$K$32:$K$44</c:f>
              <c:numCache>
                <c:formatCode>0.0_ </c:formatCode>
                <c:ptCount val="13"/>
                <c:pt idx="0">
                  <c:v>36.799999999999997</c:v>
                </c:pt>
                <c:pt idx="1">
                  <c:v>35.4</c:v>
                </c:pt>
                <c:pt idx="2">
                  <c:v>36.200000000000003</c:v>
                </c:pt>
                <c:pt idx="3">
                  <c:v>38.200000000000003</c:v>
                </c:pt>
                <c:pt idx="4">
                  <c:v>35.1</c:v>
                </c:pt>
                <c:pt idx="5">
                  <c:v>30.1</c:v>
                </c:pt>
                <c:pt idx="6">
                  <c:v>26.9</c:v>
                </c:pt>
                <c:pt idx="7">
                  <c:v>28.6</c:v>
                </c:pt>
                <c:pt idx="8">
                  <c:v>28.9</c:v>
                </c:pt>
                <c:pt idx="9">
                  <c:v>24.4</c:v>
                </c:pt>
                <c:pt idx="10">
                  <c:v>25.2</c:v>
                </c:pt>
                <c:pt idx="11">
                  <c:v>21.9</c:v>
                </c:pt>
                <c:pt idx="12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B-443E-A367-3A2E1D68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414936"/>
        <c:axId val="724412640"/>
      </c:lineChart>
      <c:catAx>
        <c:axId val="72441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4412640"/>
        <c:crosses val="autoZero"/>
        <c:auto val="1"/>
        <c:lblAlgn val="ctr"/>
        <c:lblOffset val="100"/>
        <c:noMultiLvlLbl val="0"/>
      </c:catAx>
      <c:valAx>
        <c:axId val="72441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441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経済生活問題　</a:t>
            </a:r>
            <a:r>
              <a:rPr lang="en-US" altLang="ja-JP" sz="1200"/>
              <a:t>1989-2018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'自殺2 (2)'!$N$3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'自殺2 (2)'!$I$15:$I$44</c:f>
              <c:strCache>
                <c:ptCount val="30"/>
                <c:pt idx="0">
                  <c:v>1989年</c:v>
                </c:pt>
                <c:pt idx="1">
                  <c:v>1990年</c:v>
                </c:pt>
                <c:pt idx="2">
                  <c:v>1991年</c:v>
                </c:pt>
                <c:pt idx="3">
                  <c:v>1992年</c:v>
                </c:pt>
                <c:pt idx="4">
                  <c:v>1993年</c:v>
                </c:pt>
                <c:pt idx="5">
                  <c:v>1994年</c:v>
                </c:pt>
                <c:pt idx="6">
                  <c:v>1995年</c:v>
                </c:pt>
                <c:pt idx="7">
                  <c:v>1996年</c:v>
                </c:pt>
                <c:pt idx="8">
                  <c:v>1997年</c:v>
                </c:pt>
                <c:pt idx="9">
                  <c:v>1998年</c:v>
                </c:pt>
                <c:pt idx="10">
                  <c:v>1999年</c:v>
                </c:pt>
                <c:pt idx="11">
                  <c:v>2000年</c:v>
                </c:pt>
                <c:pt idx="12">
                  <c:v>2001年</c:v>
                </c:pt>
                <c:pt idx="13">
                  <c:v>2002年</c:v>
                </c:pt>
                <c:pt idx="14">
                  <c:v>2003年</c:v>
                </c:pt>
                <c:pt idx="15">
                  <c:v>2004年</c:v>
                </c:pt>
                <c:pt idx="16">
                  <c:v>2005年</c:v>
                </c:pt>
                <c:pt idx="17">
                  <c:v>2006年</c:v>
                </c:pt>
                <c:pt idx="18">
                  <c:v>2007年</c:v>
                </c:pt>
                <c:pt idx="19">
                  <c:v>2008年</c:v>
                </c:pt>
                <c:pt idx="20">
                  <c:v>2009年</c:v>
                </c:pt>
                <c:pt idx="21">
                  <c:v>2010年</c:v>
                </c:pt>
                <c:pt idx="22">
                  <c:v>2011年</c:v>
                </c:pt>
                <c:pt idx="23">
                  <c:v>2012年</c:v>
                </c:pt>
                <c:pt idx="24">
                  <c:v>2013年</c:v>
                </c:pt>
                <c:pt idx="25">
                  <c:v>2014年</c:v>
                </c:pt>
                <c:pt idx="26">
                  <c:v>2015年</c:v>
                </c:pt>
                <c:pt idx="27">
                  <c:v>2016年</c:v>
                </c:pt>
                <c:pt idx="28">
                  <c:v>2017年</c:v>
                </c:pt>
                <c:pt idx="29">
                  <c:v>2018年</c:v>
                </c:pt>
              </c:strCache>
            </c:strRef>
          </c:cat>
          <c:val>
            <c:numRef>
              <c:f>'自殺2 (2)'!$N$15:$N$44</c:f>
              <c:numCache>
                <c:formatCode>#,##0_ </c:formatCode>
                <c:ptCount val="30"/>
                <c:pt idx="0">
                  <c:v>1250</c:v>
                </c:pt>
                <c:pt idx="1">
                  <c:v>1124</c:v>
                </c:pt>
                <c:pt idx="2">
                  <c:v>1500</c:v>
                </c:pt>
                <c:pt idx="3">
                  <c:v>1859</c:v>
                </c:pt>
                <c:pt idx="4">
                  <c:v>2267</c:v>
                </c:pt>
                <c:pt idx="5">
                  <c:v>2198</c:v>
                </c:pt>
                <c:pt idx="6">
                  <c:v>2513</c:v>
                </c:pt>
                <c:pt idx="7">
                  <c:v>2736</c:v>
                </c:pt>
                <c:pt idx="8">
                  <c:v>3203</c:v>
                </c:pt>
                <c:pt idx="9">
                  <c:v>5569</c:v>
                </c:pt>
                <c:pt idx="10">
                  <c:v>2568</c:v>
                </c:pt>
                <c:pt idx="11">
                  <c:v>2664</c:v>
                </c:pt>
                <c:pt idx="12">
                  <c:v>2620</c:v>
                </c:pt>
                <c:pt idx="13">
                  <c:v>3017</c:v>
                </c:pt>
                <c:pt idx="14">
                  <c:v>3309</c:v>
                </c:pt>
                <c:pt idx="15">
                  <c:v>3125</c:v>
                </c:pt>
                <c:pt idx="16">
                  <c:v>2964</c:v>
                </c:pt>
                <c:pt idx="17">
                  <c:v>2712</c:v>
                </c:pt>
                <c:pt idx="18">
                  <c:v>6619</c:v>
                </c:pt>
                <c:pt idx="19">
                  <c:v>6686</c:v>
                </c:pt>
                <c:pt idx="20">
                  <c:v>7634</c:v>
                </c:pt>
                <c:pt idx="21">
                  <c:v>6711</c:v>
                </c:pt>
                <c:pt idx="22">
                  <c:v>5740</c:v>
                </c:pt>
                <c:pt idx="23">
                  <c:v>5219</c:v>
                </c:pt>
                <c:pt idx="24">
                  <c:v>4147</c:v>
                </c:pt>
                <c:pt idx="25">
                  <c:v>3688</c:v>
                </c:pt>
                <c:pt idx="26">
                  <c:v>3658</c:v>
                </c:pt>
                <c:pt idx="27">
                  <c:v>3113</c:v>
                </c:pt>
                <c:pt idx="28">
                  <c:v>3078</c:v>
                </c:pt>
                <c:pt idx="29">
                  <c:v>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5-4F1B-9366-EA4741845D5B}"/>
            </c:ext>
          </c:extLst>
        </c:ser>
        <c:ser>
          <c:idx val="1"/>
          <c:order val="1"/>
          <c:tx>
            <c:strRef>
              <c:f>'自殺2 (2)'!$O$3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'自殺2 (2)'!$I$15:$I$44</c:f>
              <c:strCache>
                <c:ptCount val="30"/>
                <c:pt idx="0">
                  <c:v>1989年</c:v>
                </c:pt>
                <c:pt idx="1">
                  <c:v>1990年</c:v>
                </c:pt>
                <c:pt idx="2">
                  <c:v>1991年</c:v>
                </c:pt>
                <c:pt idx="3">
                  <c:v>1992年</c:v>
                </c:pt>
                <c:pt idx="4">
                  <c:v>1993年</c:v>
                </c:pt>
                <c:pt idx="5">
                  <c:v>1994年</c:v>
                </c:pt>
                <c:pt idx="6">
                  <c:v>1995年</c:v>
                </c:pt>
                <c:pt idx="7">
                  <c:v>1996年</c:v>
                </c:pt>
                <c:pt idx="8">
                  <c:v>1997年</c:v>
                </c:pt>
                <c:pt idx="9">
                  <c:v>1998年</c:v>
                </c:pt>
                <c:pt idx="10">
                  <c:v>1999年</c:v>
                </c:pt>
                <c:pt idx="11">
                  <c:v>2000年</c:v>
                </c:pt>
                <c:pt idx="12">
                  <c:v>2001年</c:v>
                </c:pt>
                <c:pt idx="13">
                  <c:v>2002年</c:v>
                </c:pt>
                <c:pt idx="14">
                  <c:v>2003年</c:v>
                </c:pt>
                <c:pt idx="15">
                  <c:v>2004年</c:v>
                </c:pt>
                <c:pt idx="16">
                  <c:v>2005年</c:v>
                </c:pt>
                <c:pt idx="17">
                  <c:v>2006年</c:v>
                </c:pt>
                <c:pt idx="18">
                  <c:v>2007年</c:v>
                </c:pt>
                <c:pt idx="19">
                  <c:v>2008年</c:v>
                </c:pt>
                <c:pt idx="20">
                  <c:v>2009年</c:v>
                </c:pt>
                <c:pt idx="21">
                  <c:v>2010年</c:v>
                </c:pt>
                <c:pt idx="22">
                  <c:v>2011年</c:v>
                </c:pt>
                <c:pt idx="23">
                  <c:v>2012年</c:v>
                </c:pt>
                <c:pt idx="24">
                  <c:v>2013年</c:v>
                </c:pt>
                <c:pt idx="25">
                  <c:v>2014年</c:v>
                </c:pt>
                <c:pt idx="26">
                  <c:v>2015年</c:v>
                </c:pt>
                <c:pt idx="27">
                  <c:v>2016年</c:v>
                </c:pt>
                <c:pt idx="28">
                  <c:v>2017年</c:v>
                </c:pt>
                <c:pt idx="29">
                  <c:v>2018年</c:v>
                </c:pt>
              </c:strCache>
            </c:strRef>
          </c:cat>
          <c:val>
            <c:numRef>
              <c:f>'自殺2 (2)'!$O$15:$O$44</c:f>
              <c:numCache>
                <c:formatCode>#,##0_ </c:formatCode>
                <c:ptCount val="30"/>
                <c:pt idx="0">
                  <c:v>146</c:v>
                </c:pt>
                <c:pt idx="1">
                  <c:v>148</c:v>
                </c:pt>
                <c:pt idx="2">
                  <c:v>160</c:v>
                </c:pt>
                <c:pt idx="3">
                  <c:v>203</c:v>
                </c:pt>
                <c:pt idx="4">
                  <c:v>217</c:v>
                </c:pt>
                <c:pt idx="5">
                  <c:v>220</c:v>
                </c:pt>
                <c:pt idx="6">
                  <c:v>280</c:v>
                </c:pt>
                <c:pt idx="7">
                  <c:v>289</c:v>
                </c:pt>
                <c:pt idx="8">
                  <c:v>353</c:v>
                </c:pt>
                <c:pt idx="9">
                  <c:v>489</c:v>
                </c:pt>
                <c:pt idx="10">
                  <c:v>211</c:v>
                </c:pt>
                <c:pt idx="11">
                  <c:v>263</c:v>
                </c:pt>
                <c:pt idx="12">
                  <c:v>252</c:v>
                </c:pt>
                <c:pt idx="13">
                  <c:v>280</c:v>
                </c:pt>
                <c:pt idx="14">
                  <c:v>345</c:v>
                </c:pt>
                <c:pt idx="15">
                  <c:v>311</c:v>
                </c:pt>
                <c:pt idx="16">
                  <c:v>291</c:v>
                </c:pt>
                <c:pt idx="17">
                  <c:v>298</c:v>
                </c:pt>
                <c:pt idx="18">
                  <c:v>699</c:v>
                </c:pt>
                <c:pt idx="19">
                  <c:v>718</c:v>
                </c:pt>
                <c:pt idx="20">
                  <c:v>743</c:v>
                </c:pt>
                <c:pt idx="21">
                  <c:v>727</c:v>
                </c:pt>
                <c:pt idx="22">
                  <c:v>666</c:v>
                </c:pt>
                <c:pt idx="23">
                  <c:v>466</c:v>
                </c:pt>
                <c:pt idx="24">
                  <c:v>489</c:v>
                </c:pt>
                <c:pt idx="25">
                  <c:v>456</c:v>
                </c:pt>
                <c:pt idx="26">
                  <c:v>424</c:v>
                </c:pt>
                <c:pt idx="27">
                  <c:v>409</c:v>
                </c:pt>
                <c:pt idx="28">
                  <c:v>386</c:v>
                </c:pt>
                <c:pt idx="29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5-4F1B-9366-EA4741845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4175576"/>
        <c:axId val="724167376"/>
      </c:barChart>
      <c:catAx>
        <c:axId val="72417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4167376"/>
        <c:crosses val="autoZero"/>
        <c:auto val="1"/>
        <c:lblAlgn val="ctr"/>
        <c:lblOffset val="100"/>
        <c:noMultiLvlLbl val="0"/>
      </c:catAx>
      <c:valAx>
        <c:axId val="72416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417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黒字率・平均貯蓄率</a:t>
            </a:r>
            <a:r>
              <a:rPr lang="en-US" altLang="ja-JP"/>
              <a:t>《</a:t>
            </a:r>
            <a:r>
              <a:rPr lang="ja-JP" altLang="en-US"/>
              <a:t>家計調査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盛岡市／全国 </a:t>
            </a:r>
            <a:r>
              <a:rPr lang="en-US" altLang="ja-JP"/>
              <a:t>1965-2018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'家計主要指標1（全国・盛岡市比較）'!$B$4</c:f>
              <c:strCache>
                <c:ptCount val="1"/>
                <c:pt idx="0">
                  <c:v>黒字率-盛岡市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'家計主要指標1（全国・盛岡市比較）'!$A$5:$A$58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'家計主要指標1（全国・盛岡市比較）'!$B$5:$B$58</c:f>
              <c:numCache>
                <c:formatCode>0.0%</c:formatCode>
                <c:ptCount val="54"/>
                <c:pt idx="0">
                  <c:v>0.19675235525256829</c:v>
                </c:pt>
                <c:pt idx="1">
                  <c:v>0.16777144372265676</c:v>
                </c:pt>
                <c:pt idx="2">
                  <c:v>0.17071259690988069</c:v>
                </c:pt>
                <c:pt idx="3">
                  <c:v>0.19374209472818146</c:v>
                </c:pt>
                <c:pt idx="4">
                  <c:v>0.22313884704779197</c:v>
                </c:pt>
                <c:pt idx="5">
                  <c:v>0.20878942014242116</c:v>
                </c:pt>
                <c:pt idx="6">
                  <c:v>0.24013669100813795</c:v>
                </c:pt>
                <c:pt idx="7">
                  <c:v>0.22317687455565807</c:v>
                </c:pt>
                <c:pt idx="8">
                  <c:v>0.24069935325646249</c:v>
                </c:pt>
                <c:pt idx="9">
                  <c:v>0.18877909237027021</c:v>
                </c:pt>
                <c:pt idx="10">
                  <c:v>0.26108481225128716</c:v>
                </c:pt>
                <c:pt idx="11">
                  <c:v>0.22775862139824674</c:v>
                </c:pt>
                <c:pt idx="12">
                  <c:v>0.21686182491372152</c:v>
                </c:pt>
                <c:pt idx="13">
                  <c:v>0.24913988964621875</c:v>
                </c:pt>
                <c:pt idx="14">
                  <c:v>0.20241051069528393</c:v>
                </c:pt>
                <c:pt idx="15">
                  <c:v>0.18593315003467037</c:v>
                </c:pt>
                <c:pt idx="16">
                  <c:v>0.18726478750882825</c:v>
                </c:pt>
                <c:pt idx="17">
                  <c:v>0.18013687373808518</c:v>
                </c:pt>
                <c:pt idx="18">
                  <c:v>0.23207896217169169</c:v>
                </c:pt>
                <c:pt idx="19">
                  <c:v>0.14781219272369714</c:v>
                </c:pt>
                <c:pt idx="20">
                  <c:v>0.12633181594488188</c:v>
                </c:pt>
                <c:pt idx="21">
                  <c:v>0.22724356426649103</c:v>
                </c:pt>
                <c:pt idx="22">
                  <c:v>0.20133138633556449</c:v>
                </c:pt>
                <c:pt idx="23">
                  <c:v>0.19817030972179339</c:v>
                </c:pt>
                <c:pt idx="24">
                  <c:v>0.13869560377804144</c:v>
                </c:pt>
                <c:pt idx="25">
                  <c:v>0.21893654170035898</c:v>
                </c:pt>
                <c:pt idx="26">
                  <c:v>0.19241815493470199</c:v>
                </c:pt>
                <c:pt idx="27">
                  <c:v>0.15999558142662287</c:v>
                </c:pt>
                <c:pt idx="28">
                  <c:v>0.22969260846399597</c:v>
                </c:pt>
                <c:pt idx="29">
                  <c:v>0.25848047222726367</c:v>
                </c:pt>
                <c:pt idx="30">
                  <c:v>0.2956323268582573</c:v>
                </c:pt>
                <c:pt idx="31">
                  <c:v>0.27736903795870527</c:v>
                </c:pt>
                <c:pt idx="32">
                  <c:v>0.22256027912192894</c:v>
                </c:pt>
                <c:pt idx="33">
                  <c:v>0.26170914646102267</c:v>
                </c:pt>
                <c:pt idx="34">
                  <c:v>0.29171719473585689</c:v>
                </c:pt>
                <c:pt idx="35">
                  <c:v>0.19172416659738964</c:v>
                </c:pt>
                <c:pt idx="36">
                  <c:v>0.26194190412128671</c:v>
                </c:pt>
                <c:pt idx="37">
                  <c:v>0.25709402580319446</c:v>
                </c:pt>
                <c:pt idx="38">
                  <c:v>0.16087455211187524</c:v>
                </c:pt>
                <c:pt idx="39">
                  <c:v>0.19657643063330266</c:v>
                </c:pt>
                <c:pt idx="40">
                  <c:v>0.23234298589371588</c:v>
                </c:pt>
                <c:pt idx="41">
                  <c:v>0.29431083710344147</c:v>
                </c:pt>
                <c:pt idx="42">
                  <c:v>0.30185246932599491</c:v>
                </c:pt>
                <c:pt idx="43">
                  <c:v>0.29528162844864653</c:v>
                </c:pt>
                <c:pt idx="44">
                  <c:v>0.22122124904605711</c:v>
                </c:pt>
                <c:pt idx="45">
                  <c:v>0.22594169764876887</c:v>
                </c:pt>
                <c:pt idx="46">
                  <c:v>0.28959352901056562</c:v>
                </c:pt>
                <c:pt idx="47">
                  <c:v>0.26027520943296317</c:v>
                </c:pt>
                <c:pt idx="48">
                  <c:v>0.20438518563132721</c:v>
                </c:pt>
                <c:pt idx="49">
                  <c:v>0.26784917179842854</c:v>
                </c:pt>
                <c:pt idx="50">
                  <c:v>0.20972583206324197</c:v>
                </c:pt>
                <c:pt idx="51">
                  <c:v>0.22695148732281892</c:v>
                </c:pt>
                <c:pt idx="52">
                  <c:v>0.30990464230172821</c:v>
                </c:pt>
                <c:pt idx="53">
                  <c:v>0.28426397014280447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C-4AEC-A2F7-08306A35535E}"/>
            </c:ext>
          </c:extLst>
        </c:ser>
        <c:ser>
          <c:idx val="1"/>
          <c:order val="1"/>
          <c:tx>
            <c:strRef>
              <c:f>'家計主要指標1（全国・盛岡市比較）'!$C$4</c:f>
              <c:strCache>
                <c:ptCount val="1"/>
                <c:pt idx="0">
                  <c:v>黒字率-全国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'家計主要指標1（全国・盛岡市比較）'!$A$5:$A$58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'家計主要指標1（全国・盛岡市比較）'!$C$5:$C$58</c:f>
              <c:numCache>
                <c:formatCode>0.0%</c:formatCode>
                <c:ptCount val="54"/>
                <c:pt idx="0">
                  <c:v>0.17163389693906678</c:v>
                </c:pt>
                <c:pt idx="1">
                  <c:v>0.17632505032809306</c:v>
                </c:pt>
                <c:pt idx="2">
                  <c:v>0.18428906564499783</c:v>
                </c:pt>
                <c:pt idx="3">
                  <c:v>0.18578392359729407</c:v>
                </c:pt>
                <c:pt idx="4">
                  <c:v>0.19208813219829746</c:v>
                </c:pt>
                <c:pt idx="5">
                  <c:v>0.20313796630449465</c:v>
                </c:pt>
                <c:pt idx="6">
                  <c:v>0.20141021266916867</c:v>
                </c:pt>
                <c:pt idx="7">
                  <c:v>0.21587725044791906</c:v>
                </c:pt>
                <c:pt idx="8">
                  <c:v>0.22488488422168484</c:v>
                </c:pt>
                <c:pt idx="9">
                  <c:v>0.24289631305736722</c:v>
                </c:pt>
                <c:pt idx="10">
                  <c:v>0.2295820592179445</c:v>
                </c:pt>
                <c:pt idx="11">
                  <c:v>0.22615243594246601</c:v>
                </c:pt>
                <c:pt idx="12">
                  <c:v>0.227830225481782</c:v>
                </c:pt>
                <c:pt idx="13">
                  <c:v>0.22964629106904372</c:v>
                </c:pt>
                <c:pt idx="14">
                  <c:v>0.22448645181084134</c:v>
                </c:pt>
                <c:pt idx="15">
                  <c:v>0.22066509790573688</c:v>
                </c:pt>
                <c:pt idx="16">
                  <c:v>0.20803141714390175</c:v>
                </c:pt>
                <c:pt idx="17">
                  <c:v>0.2070301556362249</c:v>
                </c:pt>
                <c:pt idx="18">
                  <c:v>0.20898367687358513</c:v>
                </c:pt>
                <c:pt idx="19">
                  <c:v>0.21326383806452151</c:v>
                </c:pt>
                <c:pt idx="20">
                  <c:v>0.22532934788716941</c:v>
                </c:pt>
                <c:pt idx="21">
                  <c:v>0.22631218381112986</c:v>
                </c:pt>
                <c:pt idx="22">
                  <c:v>0.23598165829275472</c:v>
                </c:pt>
                <c:pt idx="23">
                  <c:v>0.24322187132025089</c:v>
                </c:pt>
                <c:pt idx="24">
                  <c:v>0.24902060816021451</c:v>
                </c:pt>
                <c:pt idx="25">
                  <c:v>0.24729706110015232</c:v>
                </c:pt>
                <c:pt idx="26">
                  <c:v>0.25522461421715942</c:v>
                </c:pt>
                <c:pt idx="27">
                  <c:v>0.25524234914657468</c:v>
                </c:pt>
                <c:pt idx="28">
                  <c:v>0.25698570547207494</c:v>
                </c:pt>
                <c:pt idx="29">
                  <c:v>0.26614475308513691</c:v>
                </c:pt>
                <c:pt idx="30">
                  <c:v>0.27481780436108127</c:v>
                </c:pt>
                <c:pt idx="31">
                  <c:v>0.27998288768302093</c:v>
                </c:pt>
                <c:pt idx="32">
                  <c:v>0.28046258218720577</c:v>
                </c:pt>
                <c:pt idx="33">
                  <c:v>0.28703111797647446</c:v>
                </c:pt>
                <c:pt idx="34">
                  <c:v>0.28462524023062141</c:v>
                </c:pt>
                <c:pt idx="35">
                  <c:v>0.27884853317203268</c:v>
                </c:pt>
                <c:pt idx="36">
                  <c:v>0.27852610390920229</c:v>
                </c:pt>
                <c:pt idx="37">
                  <c:v>0.27002794699768135</c:v>
                </c:pt>
                <c:pt idx="38">
                  <c:v>0.25892567403504235</c:v>
                </c:pt>
                <c:pt idx="39">
                  <c:v>0.25690137310436312</c:v>
                </c:pt>
                <c:pt idx="40">
                  <c:v>0.25310094388379623</c:v>
                </c:pt>
                <c:pt idx="41">
                  <c:v>0.27458953262898461</c:v>
                </c:pt>
                <c:pt idx="42">
                  <c:v>0.26902807658235856</c:v>
                </c:pt>
                <c:pt idx="43">
                  <c:v>0.26611014367056729</c:v>
                </c:pt>
                <c:pt idx="44">
                  <c:v>0.25437940511133128</c:v>
                </c:pt>
                <c:pt idx="45">
                  <c:v>0.25967806831687085</c:v>
                </c:pt>
                <c:pt idx="46">
                  <c:v>0.26561214444354614</c:v>
                </c:pt>
                <c:pt idx="47">
                  <c:v>0.26148162962788674</c:v>
                </c:pt>
                <c:pt idx="48">
                  <c:v>0.25100673030891835</c:v>
                </c:pt>
                <c:pt idx="49">
                  <c:v>0.24740461962360197</c:v>
                </c:pt>
                <c:pt idx="50">
                  <c:v>0.261874224729094</c:v>
                </c:pt>
                <c:pt idx="51">
                  <c:v>0.27783259504965047</c:v>
                </c:pt>
                <c:pt idx="52">
                  <c:v>0.27935959854056602</c:v>
                </c:pt>
                <c:pt idx="53">
                  <c:v>0.30719252952485582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C-4AEC-A2F7-08306A35535E}"/>
            </c:ext>
          </c:extLst>
        </c:ser>
        <c:ser>
          <c:idx val="2"/>
          <c:order val="2"/>
          <c:tx>
            <c:strRef>
              <c:f>'家計主要指標1（全国・盛岡市比較）'!$D$4</c:f>
              <c:strCache>
                <c:ptCount val="1"/>
                <c:pt idx="0">
                  <c:v>平均貯蓄率-盛岡市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'家計主要指標1（全国・盛岡市比較）'!$A$5:$A$58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'家計主要指標1（全国・盛岡市比較）'!$D$5:$D$58</c:f>
              <c:numCache>
                <c:formatCode>0.0%</c:formatCode>
                <c:ptCount val="54"/>
                <c:pt idx="0">
                  <c:v>0.13654941690732061</c:v>
                </c:pt>
                <c:pt idx="1">
                  <c:v>0.10879292058862522</c:v>
                </c:pt>
                <c:pt idx="2">
                  <c:v>0.12848463187991421</c:v>
                </c:pt>
                <c:pt idx="3">
                  <c:v>0.1213758549973598</c:v>
                </c:pt>
                <c:pt idx="4">
                  <c:v>0.12158967350643909</c:v>
                </c:pt>
                <c:pt idx="5">
                  <c:v>0.13994913530010172</c:v>
                </c:pt>
                <c:pt idx="6">
                  <c:v>0.17548418361378942</c:v>
                </c:pt>
                <c:pt idx="7">
                  <c:v>0.13809768715303514</c:v>
                </c:pt>
                <c:pt idx="8">
                  <c:v>0.15857413157703895</c:v>
                </c:pt>
                <c:pt idx="9">
                  <c:v>0.11432699505045289</c:v>
                </c:pt>
                <c:pt idx="10">
                  <c:v>0.17024687399807631</c:v>
                </c:pt>
                <c:pt idx="11">
                  <c:v>0.15571739157238029</c:v>
                </c:pt>
                <c:pt idx="12">
                  <c:v>0.14723718393125149</c:v>
                </c:pt>
                <c:pt idx="13">
                  <c:v>0.12741534133939197</c:v>
                </c:pt>
                <c:pt idx="14">
                  <c:v>0.12109739766187701</c:v>
                </c:pt>
                <c:pt idx="15">
                  <c:v>0.10911330134231198</c:v>
                </c:pt>
                <c:pt idx="16">
                  <c:v>9.4138048801514648E-2</c:v>
                </c:pt>
                <c:pt idx="17">
                  <c:v>9.7892308775883924E-2</c:v>
                </c:pt>
                <c:pt idx="18">
                  <c:v>0.14468472543595631</c:v>
                </c:pt>
                <c:pt idx="19">
                  <c:v>1.3179080629301869E-2</c:v>
                </c:pt>
                <c:pt idx="20">
                  <c:v>2.8011195866141734E-2</c:v>
                </c:pt>
                <c:pt idx="21">
                  <c:v>0.14614821207544598</c:v>
                </c:pt>
                <c:pt idx="22">
                  <c:v>8.8003173718906411E-2</c:v>
                </c:pt>
                <c:pt idx="23">
                  <c:v>9.871916357015853E-2</c:v>
                </c:pt>
                <c:pt idx="24">
                  <c:v>7.9462125922044644E-2</c:v>
                </c:pt>
                <c:pt idx="25">
                  <c:v>0.12350444738590537</c:v>
                </c:pt>
                <c:pt idx="26">
                  <c:v>0.15249876784050825</c:v>
                </c:pt>
                <c:pt idx="27">
                  <c:v>0.10256613451674255</c:v>
                </c:pt>
                <c:pt idx="28">
                  <c:v>0.17339727044111214</c:v>
                </c:pt>
                <c:pt idx="29">
                  <c:v>0.14096813503072417</c:v>
                </c:pt>
                <c:pt idx="30">
                  <c:v>0.19134568049539397</c:v>
                </c:pt>
                <c:pt idx="31">
                  <c:v>0.11721440807862231</c:v>
                </c:pt>
                <c:pt idx="32">
                  <c:v>0.1519428464621711</c:v>
                </c:pt>
                <c:pt idx="33">
                  <c:v>0.17042122115133926</c:v>
                </c:pt>
                <c:pt idx="34">
                  <c:v>0.21433803481756994</c:v>
                </c:pt>
                <c:pt idx="35">
                  <c:v>5.2770619151864477E-2</c:v>
                </c:pt>
                <c:pt idx="36">
                  <c:v>0.1820111726513341</c:v>
                </c:pt>
                <c:pt idx="37">
                  <c:v>0.19379259715567371</c:v>
                </c:pt>
                <c:pt idx="38">
                  <c:v>8.58474705043306E-2</c:v>
                </c:pt>
                <c:pt idx="39">
                  <c:v>0.11175391833330529</c:v>
                </c:pt>
                <c:pt idx="40">
                  <c:v>9.2259217911191696E-2</c:v>
                </c:pt>
                <c:pt idx="41">
                  <c:v>0.20513035028219501</c:v>
                </c:pt>
                <c:pt idx="42">
                  <c:v>0.15374777885171381</c:v>
                </c:pt>
                <c:pt idx="43">
                  <c:v>0.22414851569379904</c:v>
                </c:pt>
                <c:pt idx="44">
                  <c:v>0.16797733785498048</c:v>
                </c:pt>
                <c:pt idx="45">
                  <c:v>0.15665378687722323</c:v>
                </c:pt>
                <c:pt idx="46">
                  <c:v>0.21541885537195027</c:v>
                </c:pt>
                <c:pt idx="47">
                  <c:v>0.19106533234747936</c:v>
                </c:pt>
                <c:pt idx="48">
                  <c:v>0.10645506150904191</c:v>
                </c:pt>
                <c:pt idx="49">
                  <c:v>0.21050143273352118</c:v>
                </c:pt>
                <c:pt idx="50">
                  <c:v>0.16689368782994765</c:v>
                </c:pt>
                <c:pt idx="51">
                  <c:v>7.0212441135368106E-2</c:v>
                </c:pt>
                <c:pt idx="52">
                  <c:v>0.26935567723771009</c:v>
                </c:pt>
                <c:pt idx="53">
                  <c:v>0.23190373511482396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C-4AEC-A2F7-08306A35535E}"/>
            </c:ext>
          </c:extLst>
        </c:ser>
        <c:ser>
          <c:idx val="3"/>
          <c:order val="3"/>
          <c:tx>
            <c:strRef>
              <c:f>'家計主要指標1（全国・盛岡市比較）'!$E$4</c:f>
              <c:strCache>
                <c:ptCount val="1"/>
                <c:pt idx="0">
                  <c:v>平均貯蓄率-全国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'家計主要指標1（全国・盛岡市比較）'!$A$5:$A$58</c:f>
              <c:strCache>
                <c:ptCount val="54"/>
                <c:pt idx="0">
                  <c:v>1965年</c:v>
                </c:pt>
                <c:pt idx="1">
                  <c:v>1966年</c:v>
                </c:pt>
                <c:pt idx="2">
                  <c:v>1967年</c:v>
                </c:pt>
                <c:pt idx="3">
                  <c:v>1968年</c:v>
                </c:pt>
                <c:pt idx="4">
                  <c:v>1969年</c:v>
                </c:pt>
                <c:pt idx="5">
                  <c:v>1970年</c:v>
                </c:pt>
                <c:pt idx="6">
                  <c:v>1971年</c:v>
                </c:pt>
                <c:pt idx="7">
                  <c:v>1972年</c:v>
                </c:pt>
                <c:pt idx="8">
                  <c:v>1973年</c:v>
                </c:pt>
                <c:pt idx="9">
                  <c:v>1974年</c:v>
                </c:pt>
                <c:pt idx="10">
                  <c:v>1975年</c:v>
                </c:pt>
                <c:pt idx="11">
                  <c:v>1976年</c:v>
                </c:pt>
                <c:pt idx="12">
                  <c:v>1977年</c:v>
                </c:pt>
                <c:pt idx="13">
                  <c:v>1978年</c:v>
                </c:pt>
                <c:pt idx="14">
                  <c:v>1979年</c:v>
                </c:pt>
                <c:pt idx="15">
                  <c:v>1980年</c:v>
                </c:pt>
                <c:pt idx="16">
                  <c:v>1981年</c:v>
                </c:pt>
                <c:pt idx="17">
                  <c:v>1982年</c:v>
                </c:pt>
                <c:pt idx="18">
                  <c:v>1983年</c:v>
                </c:pt>
                <c:pt idx="19">
                  <c:v>1984年</c:v>
                </c:pt>
                <c:pt idx="20">
                  <c:v>1985年</c:v>
                </c:pt>
                <c:pt idx="21">
                  <c:v>1986年</c:v>
                </c:pt>
                <c:pt idx="22">
                  <c:v>1987年</c:v>
                </c:pt>
                <c:pt idx="23">
                  <c:v>1988年</c:v>
                </c:pt>
                <c:pt idx="24">
                  <c:v>1989年</c:v>
                </c:pt>
                <c:pt idx="25">
                  <c:v>1990年</c:v>
                </c:pt>
                <c:pt idx="26">
                  <c:v>1991年</c:v>
                </c:pt>
                <c:pt idx="27">
                  <c:v>1992年</c:v>
                </c:pt>
                <c:pt idx="28">
                  <c:v>1993年</c:v>
                </c:pt>
                <c:pt idx="29">
                  <c:v>1994年</c:v>
                </c:pt>
                <c:pt idx="30">
                  <c:v>1995年</c:v>
                </c:pt>
                <c:pt idx="31">
                  <c:v>1996年</c:v>
                </c:pt>
                <c:pt idx="32">
                  <c:v>1997年</c:v>
                </c:pt>
                <c:pt idx="33">
                  <c:v>1998年</c:v>
                </c:pt>
                <c:pt idx="34">
                  <c:v>1999年</c:v>
                </c:pt>
                <c:pt idx="35">
                  <c:v>2000年</c:v>
                </c:pt>
                <c:pt idx="36">
                  <c:v>2001年</c:v>
                </c:pt>
                <c:pt idx="37">
                  <c:v>2002年</c:v>
                </c:pt>
                <c:pt idx="38">
                  <c:v>2003年</c:v>
                </c:pt>
                <c:pt idx="39">
                  <c:v>2004年</c:v>
                </c:pt>
                <c:pt idx="40">
                  <c:v>2005年</c:v>
                </c:pt>
                <c:pt idx="41">
                  <c:v>2006年</c:v>
                </c:pt>
                <c:pt idx="42">
                  <c:v>2007年</c:v>
                </c:pt>
                <c:pt idx="43">
                  <c:v>2008年</c:v>
                </c:pt>
                <c:pt idx="44">
                  <c:v>2009年</c:v>
                </c:pt>
                <c:pt idx="45">
                  <c:v>2010年</c:v>
                </c:pt>
                <c:pt idx="46">
                  <c:v>2011年</c:v>
                </c:pt>
                <c:pt idx="47">
                  <c:v>2012年</c:v>
                </c:pt>
                <c:pt idx="48">
                  <c:v>2013年</c:v>
                </c:pt>
                <c:pt idx="49">
                  <c:v>2014年</c:v>
                </c:pt>
                <c:pt idx="50">
                  <c:v>2015年</c:v>
                </c:pt>
                <c:pt idx="51">
                  <c:v>2016年</c:v>
                </c:pt>
                <c:pt idx="52">
                  <c:v>2017年</c:v>
                </c:pt>
                <c:pt idx="53">
                  <c:v>2018年</c:v>
                </c:pt>
              </c:strCache>
            </c:strRef>
          </c:cat>
          <c:val>
            <c:numRef>
              <c:f>'家計主要指標1（全国・盛岡市比較）'!$E$5:$E$58</c:f>
              <c:numCache>
                <c:formatCode>0.0%</c:formatCode>
                <c:ptCount val="54"/>
                <c:pt idx="0">
                  <c:v>7.1729603573047668E-2</c:v>
                </c:pt>
                <c:pt idx="1">
                  <c:v>7.3087148279624425E-2</c:v>
                </c:pt>
                <c:pt idx="2">
                  <c:v>7.3696192340260133E-2</c:v>
                </c:pt>
                <c:pt idx="3">
                  <c:v>8.1588241146040588E-2</c:v>
                </c:pt>
                <c:pt idx="4">
                  <c:v>7.6002893228731994E-2</c:v>
                </c:pt>
                <c:pt idx="5">
                  <c:v>8.6718644460312258E-2</c:v>
                </c:pt>
                <c:pt idx="6">
                  <c:v>9.1620082408209333E-2</c:v>
                </c:pt>
                <c:pt idx="7">
                  <c:v>0.10188086537171362</c:v>
                </c:pt>
                <c:pt idx="8">
                  <c:v>0.111465200251764</c:v>
                </c:pt>
                <c:pt idx="9">
                  <c:v>0.1225555703447358</c:v>
                </c:pt>
                <c:pt idx="10">
                  <c:v>0.10824605932930875</c:v>
                </c:pt>
                <c:pt idx="11">
                  <c:v>9.5158955204701412E-2</c:v>
                </c:pt>
                <c:pt idx="12">
                  <c:v>9.9660607006319735E-2</c:v>
                </c:pt>
                <c:pt idx="13">
                  <c:v>8.8321797067778485E-2</c:v>
                </c:pt>
                <c:pt idx="14">
                  <c:v>7.9866679682597239E-2</c:v>
                </c:pt>
                <c:pt idx="15">
                  <c:v>7.4171409495694632E-2</c:v>
                </c:pt>
                <c:pt idx="16">
                  <c:v>6.2263811976210212E-2</c:v>
                </c:pt>
                <c:pt idx="17">
                  <c:v>5.542938550216675E-2</c:v>
                </c:pt>
                <c:pt idx="18">
                  <c:v>5.9425246939232172E-2</c:v>
                </c:pt>
                <c:pt idx="19">
                  <c:v>5.1717948646595409E-2</c:v>
                </c:pt>
                <c:pt idx="20">
                  <c:v>6.3142740163717279E-2</c:v>
                </c:pt>
                <c:pt idx="21">
                  <c:v>6.3451201517706571E-2</c:v>
                </c:pt>
                <c:pt idx="22">
                  <c:v>6.6677166330161061E-2</c:v>
                </c:pt>
                <c:pt idx="23">
                  <c:v>7.2134168272002128E-2</c:v>
                </c:pt>
                <c:pt idx="24">
                  <c:v>0.16604695860571619</c:v>
                </c:pt>
                <c:pt idx="25">
                  <c:v>0.16917003942897224</c:v>
                </c:pt>
                <c:pt idx="26">
                  <c:v>0.17915673195907403</c:v>
                </c:pt>
                <c:pt idx="27">
                  <c:v>0.18242572898944143</c:v>
                </c:pt>
                <c:pt idx="28">
                  <c:v>0.16965837437650971</c:v>
                </c:pt>
                <c:pt idx="29">
                  <c:v>0.17769515647016282</c:v>
                </c:pt>
                <c:pt idx="30">
                  <c:v>0.18029798371542224</c:v>
                </c:pt>
                <c:pt idx="31">
                  <c:v>0.18171192765338143</c:v>
                </c:pt>
                <c:pt idx="32">
                  <c:v>0.19735391400220506</c:v>
                </c:pt>
                <c:pt idx="33">
                  <c:v>0.1990836622053008</c:v>
                </c:pt>
                <c:pt idx="34">
                  <c:v>0.19425719658614204</c:v>
                </c:pt>
                <c:pt idx="35">
                  <c:v>0.18561491298012153</c:v>
                </c:pt>
                <c:pt idx="36">
                  <c:v>0.18584858895758183</c:v>
                </c:pt>
                <c:pt idx="37">
                  <c:v>0.17593384407867477</c:v>
                </c:pt>
                <c:pt idx="38">
                  <c:v>0.16640002541601709</c:v>
                </c:pt>
                <c:pt idx="39">
                  <c:v>0.16936148854551322</c:v>
                </c:pt>
                <c:pt idx="40">
                  <c:v>0.16274968491871356</c:v>
                </c:pt>
                <c:pt idx="41">
                  <c:v>0.18611025534151249</c:v>
                </c:pt>
                <c:pt idx="42">
                  <c:v>0.18282320611791081</c:v>
                </c:pt>
                <c:pt idx="43">
                  <c:v>0.18342898572328792</c:v>
                </c:pt>
                <c:pt idx="44">
                  <c:v>0.16246097328422665</c:v>
                </c:pt>
                <c:pt idx="45">
                  <c:v>0.17869278339965625</c:v>
                </c:pt>
                <c:pt idx="46">
                  <c:v>0.18264699028387446</c:v>
                </c:pt>
                <c:pt idx="47">
                  <c:v>0.18296255338172493</c:v>
                </c:pt>
                <c:pt idx="48">
                  <c:v>0.17432861179165141</c:v>
                </c:pt>
                <c:pt idx="49">
                  <c:v>0.18212876675457629</c:v>
                </c:pt>
                <c:pt idx="50">
                  <c:v>0.19761275071968545</c:v>
                </c:pt>
                <c:pt idx="51">
                  <c:v>0.21287762685533138</c:v>
                </c:pt>
                <c:pt idx="52">
                  <c:v>0.22330950818917394</c:v>
                </c:pt>
                <c:pt idx="53">
                  <c:v>0.26615764899752814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AC-4AEC-A2F7-08306A35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437656"/>
        <c:axId val="535446840"/>
      </c:lineChart>
      <c:catAx>
        <c:axId val="53543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46840"/>
        <c:crosses val="autoZero"/>
        <c:auto val="1"/>
        <c:lblAlgn val="ctr"/>
        <c:lblOffset val="100"/>
        <c:noMultiLvlLbl val="0"/>
      </c:catAx>
      <c:valAx>
        <c:axId val="535446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3543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総数／経済生活問題　</a:t>
            </a:r>
            <a:r>
              <a:rPr lang="en-US" altLang="ja-JP" sz="1200"/>
              <a:t>1989-2018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'自殺2 (2)'!$B$3</c:f>
              <c:strCache>
                <c:ptCount val="1"/>
                <c:pt idx="0">
                  <c:v>総数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'自殺2 (2)'!$A$15:$A$44</c:f>
              <c:strCache>
                <c:ptCount val="30"/>
                <c:pt idx="0">
                  <c:v>1989年</c:v>
                </c:pt>
                <c:pt idx="1">
                  <c:v>1990年</c:v>
                </c:pt>
                <c:pt idx="2">
                  <c:v>1991年</c:v>
                </c:pt>
                <c:pt idx="3">
                  <c:v>1992年</c:v>
                </c:pt>
                <c:pt idx="4">
                  <c:v>1993年</c:v>
                </c:pt>
                <c:pt idx="5">
                  <c:v>1994年</c:v>
                </c:pt>
                <c:pt idx="6">
                  <c:v>1995年</c:v>
                </c:pt>
                <c:pt idx="7">
                  <c:v>1996年</c:v>
                </c:pt>
                <c:pt idx="8">
                  <c:v>1997年</c:v>
                </c:pt>
                <c:pt idx="9">
                  <c:v>1998年</c:v>
                </c:pt>
                <c:pt idx="10">
                  <c:v>1999年</c:v>
                </c:pt>
                <c:pt idx="11">
                  <c:v>2000年</c:v>
                </c:pt>
                <c:pt idx="12">
                  <c:v>2001年</c:v>
                </c:pt>
                <c:pt idx="13">
                  <c:v>2002年</c:v>
                </c:pt>
                <c:pt idx="14">
                  <c:v>2003年</c:v>
                </c:pt>
                <c:pt idx="15">
                  <c:v>2004年</c:v>
                </c:pt>
                <c:pt idx="16">
                  <c:v>2005年</c:v>
                </c:pt>
                <c:pt idx="17">
                  <c:v>2006年</c:v>
                </c:pt>
                <c:pt idx="18">
                  <c:v>2007年</c:v>
                </c:pt>
                <c:pt idx="19">
                  <c:v>2008年</c:v>
                </c:pt>
                <c:pt idx="20">
                  <c:v>2009年</c:v>
                </c:pt>
                <c:pt idx="21">
                  <c:v>2010年</c:v>
                </c:pt>
                <c:pt idx="22">
                  <c:v>2011年</c:v>
                </c:pt>
                <c:pt idx="23">
                  <c:v>2012年</c:v>
                </c:pt>
                <c:pt idx="24">
                  <c:v>2013年</c:v>
                </c:pt>
                <c:pt idx="25">
                  <c:v>2014年</c:v>
                </c:pt>
                <c:pt idx="26">
                  <c:v>2015年</c:v>
                </c:pt>
                <c:pt idx="27">
                  <c:v>2016年</c:v>
                </c:pt>
                <c:pt idx="28">
                  <c:v>2017年</c:v>
                </c:pt>
                <c:pt idx="29">
                  <c:v>2018年</c:v>
                </c:pt>
              </c:strCache>
            </c:strRef>
          </c:cat>
          <c:val>
            <c:numRef>
              <c:f>'自殺2 (2)'!$B$15:$B$44</c:f>
              <c:numCache>
                <c:formatCode>#,##0_ </c:formatCode>
                <c:ptCount val="30"/>
                <c:pt idx="0">
                  <c:v>22436</c:v>
                </c:pt>
                <c:pt idx="1">
                  <c:v>21346</c:v>
                </c:pt>
                <c:pt idx="2">
                  <c:v>21084</c:v>
                </c:pt>
                <c:pt idx="3">
                  <c:v>22104</c:v>
                </c:pt>
                <c:pt idx="4">
                  <c:v>21851</c:v>
                </c:pt>
                <c:pt idx="5">
                  <c:v>21679</c:v>
                </c:pt>
                <c:pt idx="6">
                  <c:v>22445</c:v>
                </c:pt>
                <c:pt idx="7">
                  <c:v>23104</c:v>
                </c:pt>
                <c:pt idx="8">
                  <c:v>24391</c:v>
                </c:pt>
                <c:pt idx="9">
                  <c:v>32863</c:v>
                </c:pt>
                <c:pt idx="10">
                  <c:v>33048</c:v>
                </c:pt>
                <c:pt idx="11">
                  <c:v>31957</c:v>
                </c:pt>
                <c:pt idx="12">
                  <c:v>31042</c:v>
                </c:pt>
                <c:pt idx="13">
                  <c:v>32143</c:v>
                </c:pt>
                <c:pt idx="14">
                  <c:v>34427</c:v>
                </c:pt>
                <c:pt idx="15">
                  <c:v>32325</c:v>
                </c:pt>
                <c:pt idx="16">
                  <c:v>32552</c:v>
                </c:pt>
                <c:pt idx="17">
                  <c:v>32155</c:v>
                </c:pt>
                <c:pt idx="18">
                  <c:v>33093</c:v>
                </c:pt>
                <c:pt idx="19">
                  <c:v>32249</c:v>
                </c:pt>
                <c:pt idx="20">
                  <c:v>32845</c:v>
                </c:pt>
                <c:pt idx="21">
                  <c:v>31690</c:v>
                </c:pt>
                <c:pt idx="22">
                  <c:v>30651</c:v>
                </c:pt>
                <c:pt idx="23">
                  <c:v>27858</c:v>
                </c:pt>
                <c:pt idx="24">
                  <c:v>27283</c:v>
                </c:pt>
                <c:pt idx="25">
                  <c:v>25427</c:v>
                </c:pt>
                <c:pt idx="26">
                  <c:v>24025</c:v>
                </c:pt>
                <c:pt idx="27">
                  <c:v>21897</c:v>
                </c:pt>
                <c:pt idx="28">
                  <c:v>21321</c:v>
                </c:pt>
                <c:pt idx="29">
                  <c:v>20840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0-4291-844F-3188344DD4C4}"/>
            </c:ext>
          </c:extLst>
        </c:ser>
        <c:ser>
          <c:idx val="1"/>
          <c:order val="1"/>
          <c:tx>
            <c:strRef>
              <c:f>'自殺2 (2)'!$M$3</c:f>
              <c:strCache>
                <c:ptCount val="1"/>
                <c:pt idx="0">
                  <c:v>経済生活問題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'自殺2 (2)'!$A$15:$A$44</c:f>
              <c:strCache>
                <c:ptCount val="30"/>
                <c:pt idx="0">
                  <c:v>1989年</c:v>
                </c:pt>
                <c:pt idx="1">
                  <c:v>1990年</c:v>
                </c:pt>
                <c:pt idx="2">
                  <c:v>1991年</c:v>
                </c:pt>
                <c:pt idx="3">
                  <c:v>1992年</c:v>
                </c:pt>
                <c:pt idx="4">
                  <c:v>1993年</c:v>
                </c:pt>
                <c:pt idx="5">
                  <c:v>1994年</c:v>
                </c:pt>
                <c:pt idx="6">
                  <c:v>1995年</c:v>
                </c:pt>
                <c:pt idx="7">
                  <c:v>1996年</c:v>
                </c:pt>
                <c:pt idx="8">
                  <c:v>1997年</c:v>
                </c:pt>
                <c:pt idx="9">
                  <c:v>1998年</c:v>
                </c:pt>
                <c:pt idx="10">
                  <c:v>1999年</c:v>
                </c:pt>
                <c:pt idx="11">
                  <c:v>2000年</c:v>
                </c:pt>
                <c:pt idx="12">
                  <c:v>2001年</c:v>
                </c:pt>
                <c:pt idx="13">
                  <c:v>2002年</c:v>
                </c:pt>
                <c:pt idx="14">
                  <c:v>2003年</c:v>
                </c:pt>
                <c:pt idx="15">
                  <c:v>2004年</c:v>
                </c:pt>
                <c:pt idx="16">
                  <c:v>2005年</c:v>
                </c:pt>
                <c:pt idx="17">
                  <c:v>2006年</c:v>
                </c:pt>
                <c:pt idx="18">
                  <c:v>2007年</c:v>
                </c:pt>
                <c:pt idx="19">
                  <c:v>2008年</c:v>
                </c:pt>
                <c:pt idx="20">
                  <c:v>2009年</c:v>
                </c:pt>
                <c:pt idx="21">
                  <c:v>2010年</c:v>
                </c:pt>
                <c:pt idx="22">
                  <c:v>2011年</c:v>
                </c:pt>
                <c:pt idx="23">
                  <c:v>2012年</c:v>
                </c:pt>
                <c:pt idx="24">
                  <c:v>2013年</c:v>
                </c:pt>
                <c:pt idx="25">
                  <c:v>2014年</c:v>
                </c:pt>
                <c:pt idx="26">
                  <c:v>2015年</c:v>
                </c:pt>
                <c:pt idx="27">
                  <c:v>2016年</c:v>
                </c:pt>
                <c:pt idx="28">
                  <c:v>2017年</c:v>
                </c:pt>
                <c:pt idx="29">
                  <c:v>2018年</c:v>
                </c:pt>
              </c:strCache>
            </c:strRef>
          </c:cat>
          <c:val>
            <c:numRef>
              <c:f>'自殺2 (2)'!$M$15:$M$44</c:f>
              <c:numCache>
                <c:formatCode>#,##0_ </c:formatCode>
                <c:ptCount val="30"/>
                <c:pt idx="0">
                  <c:v>1396</c:v>
                </c:pt>
                <c:pt idx="1">
                  <c:v>1272</c:v>
                </c:pt>
                <c:pt idx="2">
                  <c:v>1660</c:v>
                </c:pt>
                <c:pt idx="3">
                  <c:v>2062</c:v>
                </c:pt>
                <c:pt idx="4">
                  <c:v>2484</c:v>
                </c:pt>
                <c:pt idx="5">
                  <c:v>2418</c:v>
                </c:pt>
                <c:pt idx="6">
                  <c:v>2793</c:v>
                </c:pt>
                <c:pt idx="7">
                  <c:v>3025</c:v>
                </c:pt>
                <c:pt idx="8">
                  <c:v>3556</c:v>
                </c:pt>
                <c:pt idx="9">
                  <c:v>6058</c:v>
                </c:pt>
                <c:pt idx="10">
                  <c:v>2779</c:v>
                </c:pt>
                <c:pt idx="11">
                  <c:v>2927</c:v>
                </c:pt>
                <c:pt idx="12">
                  <c:v>2872</c:v>
                </c:pt>
                <c:pt idx="13">
                  <c:v>3297</c:v>
                </c:pt>
                <c:pt idx="14">
                  <c:v>3654</c:v>
                </c:pt>
                <c:pt idx="15">
                  <c:v>3436</c:v>
                </c:pt>
                <c:pt idx="16">
                  <c:v>3255</c:v>
                </c:pt>
                <c:pt idx="17">
                  <c:v>3010</c:v>
                </c:pt>
                <c:pt idx="18">
                  <c:v>7318</c:v>
                </c:pt>
                <c:pt idx="19">
                  <c:v>7404</c:v>
                </c:pt>
                <c:pt idx="20">
                  <c:v>8377</c:v>
                </c:pt>
                <c:pt idx="21">
                  <c:v>7438</c:v>
                </c:pt>
                <c:pt idx="22">
                  <c:v>6406</c:v>
                </c:pt>
                <c:pt idx="23">
                  <c:v>5219</c:v>
                </c:pt>
                <c:pt idx="24">
                  <c:v>4636</c:v>
                </c:pt>
                <c:pt idx="25">
                  <c:v>4144</c:v>
                </c:pt>
                <c:pt idx="26">
                  <c:v>4082</c:v>
                </c:pt>
                <c:pt idx="27">
                  <c:v>3522</c:v>
                </c:pt>
                <c:pt idx="28">
                  <c:v>3464</c:v>
                </c:pt>
                <c:pt idx="29">
                  <c:v>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0-4291-844F-3188344D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1098808"/>
        <c:axId val="731091264"/>
      </c:barChart>
      <c:catAx>
        <c:axId val="731098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1091264"/>
        <c:crosses val="autoZero"/>
        <c:auto val="1"/>
        <c:lblAlgn val="ctr"/>
        <c:lblOffset val="100"/>
        <c:noMultiLvlLbl val="0"/>
      </c:catAx>
      <c:valAx>
        <c:axId val="73109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109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自殺者死亡数割合</a:t>
            </a:r>
            <a:r>
              <a:rPr lang="en-US" altLang="ja-JP" sz="1200"/>
              <a:t>《</a:t>
            </a:r>
            <a:r>
              <a:rPr lang="ja-JP" altLang="en-US" sz="1200"/>
              <a:t>警察庁統計</a:t>
            </a:r>
            <a:r>
              <a:rPr lang="en-US" altLang="ja-JP" sz="1200"/>
              <a:t>》</a:t>
            </a:r>
          </a:p>
          <a:p>
            <a:pPr>
              <a:defRPr/>
            </a:pPr>
            <a:r>
              <a:rPr lang="ja-JP" altLang="en-US" sz="1200"/>
              <a:t>経済生活問題内訳　</a:t>
            </a:r>
            <a:r>
              <a:rPr lang="en-US" altLang="ja-JP" sz="1200"/>
              <a:t>2006-2018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'自殺2 (2)'!$P$3</c:f>
              <c:strCache>
                <c:ptCount val="1"/>
                <c:pt idx="0">
                  <c:v>倒産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(2)'!$P$33:$P$44</c:f>
              <c:numCache>
                <c:formatCode>#,##0_ </c:formatCode>
                <c:ptCount val="12"/>
                <c:pt idx="0">
                  <c:v>97</c:v>
                </c:pt>
                <c:pt idx="1">
                  <c:v>88</c:v>
                </c:pt>
                <c:pt idx="2">
                  <c:v>98</c:v>
                </c:pt>
                <c:pt idx="3">
                  <c:v>77</c:v>
                </c:pt>
                <c:pt idx="4">
                  <c:v>82</c:v>
                </c:pt>
                <c:pt idx="5">
                  <c:v>55</c:v>
                </c:pt>
                <c:pt idx="6">
                  <c:v>46</c:v>
                </c:pt>
                <c:pt idx="7">
                  <c:v>32</c:v>
                </c:pt>
                <c:pt idx="8">
                  <c:v>36</c:v>
                </c:pt>
                <c:pt idx="9">
                  <c:v>29</c:v>
                </c:pt>
                <c:pt idx="10">
                  <c:v>25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F-44AC-AA62-B6A550E8C25B}"/>
            </c:ext>
          </c:extLst>
        </c:ser>
        <c:ser>
          <c:idx val="1"/>
          <c:order val="1"/>
          <c:tx>
            <c:strRef>
              <c:f>'自殺2 (2)'!$Q$3</c:f>
              <c:strCache>
                <c:ptCount val="1"/>
                <c:pt idx="0">
                  <c:v>事業不振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(2)'!$Q$33:$Q$44</c:f>
              <c:numCache>
                <c:formatCode>#,##0_ </c:formatCode>
                <c:ptCount val="12"/>
                <c:pt idx="0">
                  <c:v>1037</c:v>
                </c:pt>
                <c:pt idx="1">
                  <c:v>1139</c:v>
                </c:pt>
                <c:pt idx="2">
                  <c:v>1254</c:v>
                </c:pt>
                <c:pt idx="3">
                  <c:v>1059</c:v>
                </c:pt>
                <c:pt idx="4">
                  <c:v>951</c:v>
                </c:pt>
                <c:pt idx="5">
                  <c:v>739</c:v>
                </c:pt>
                <c:pt idx="6">
                  <c:v>604</c:v>
                </c:pt>
                <c:pt idx="7">
                  <c:v>524</c:v>
                </c:pt>
                <c:pt idx="8">
                  <c:v>461</c:v>
                </c:pt>
                <c:pt idx="9">
                  <c:v>366</c:v>
                </c:pt>
                <c:pt idx="10">
                  <c:v>374</c:v>
                </c:pt>
                <c:pt idx="11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4AC-AA62-B6A550E8C25B}"/>
            </c:ext>
          </c:extLst>
        </c:ser>
        <c:ser>
          <c:idx val="2"/>
          <c:order val="2"/>
          <c:tx>
            <c:strRef>
              <c:f>'自殺2 (2)'!$R$3</c:f>
              <c:strCache>
                <c:ptCount val="1"/>
                <c:pt idx="0">
                  <c:v>失業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(2)'!$R$33:$R$44</c:f>
              <c:numCache>
                <c:formatCode>#,##0_ </c:formatCode>
                <c:ptCount val="12"/>
                <c:pt idx="0">
                  <c:v>538</c:v>
                </c:pt>
                <c:pt idx="1">
                  <c:v>648</c:v>
                </c:pt>
                <c:pt idx="2">
                  <c:v>1071</c:v>
                </c:pt>
                <c:pt idx="3">
                  <c:v>960</c:v>
                </c:pt>
                <c:pt idx="4">
                  <c:v>776</c:v>
                </c:pt>
                <c:pt idx="5">
                  <c:v>553</c:v>
                </c:pt>
                <c:pt idx="6">
                  <c:v>439</c:v>
                </c:pt>
                <c:pt idx="7">
                  <c:v>367</c:v>
                </c:pt>
                <c:pt idx="8">
                  <c:v>361</c:v>
                </c:pt>
                <c:pt idx="9">
                  <c:v>315</c:v>
                </c:pt>
                <c:pt idx="10">
                  <c:v>243</c:v>
                </c:pt>
                <c:pt idx="11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F-44AC-AA62-B6A550E8C25B}"/>
            </c:ext>
          </c:extLst>
        </c:ser>
        <c:ser>
          <c:idx val="3"/>
          <c:order val="3"/>
          <c:tx>
            <c:strRef>
              <c:f>'自殺2 (2)'!$S$3</c:f>
              <c:strCache>
                <c:ptCount val="1"/>
                <c:pt idx="0">
                  <c:v>就職失敗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(2)'!$S$33:$S$44</c:f>
              <c:numCache>
                <c:formatCode>#,##0_ </c:formatCode>
                <c:ptCount val="12"/>
                <c:pt idx="0">
                  <c:v>180</c:v>
                </c:pt>
                <c:pt idx="1">
                  <c:v>253</c:v>
                </c:pt>
                <c:pt idx="2">
                  <c:v>354</c:v>
                </c:pt>
                <c:pt idx="3">
                  <c:v>424</c:v>
                </c:pt>
                <c:pt idx="4">
                  <c:v>363</c:v>
                </c:pt>
                <c:pt idx="5">
                  <c:v>342</c:v>
                </c:pt>
                <c:pt idx="6">
                  <c:v>274</c:v>
                </c:pt>
                <c:pt idx="7">
                  <c:v>260</c:v>
                </c:pt>
                <c:pt idx="8">
                  <c:v>230</c:v>
                </c:pt>
                <c:pt idx="9">
                  <c:v>203</c:v>
                </c:pt>
                <c:pt idx="10">
                  <c:v>188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AF-44AC-AA62-B6A550E8C25B}"/>
            </c:ext>
          </c:extLst>
        </c:ser>
        <c:ser>
          <c:idx val="4"/>
          <c:order val="4"/>
          <c:tx>
            <c:strRef>
              <c:f>'自殺2 (2)'!$T$3</c:f>
              <c:strCache>
                <c:ptCount val="1"/>
                <c:pt idx="0">
                  <c:v>生活苦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(2)'!$T$33:$T$44</c:f>
              <c:numCache>
                <c:formatCode>#,##0_ </c:formatCode>
                <c:ptCount val="12"/>
                <c:pt idx="0">
                  <c:v>1137</c:v>
                </c:pt>
                <c:pt idx="1">
                  <c:v>1289</c:v>
                </c:pt>
                <c:pt idx="2">
                  <c:v>1731</c:v>
                </c:pt>
                <c:pt idx="3">
                  <c:v>1649</c:v>
                </c:pt>
                <c:pt idx="4">
                  <c:v>1525</c:v>
                </c:pt>
                <c:pt idx="5">
                  <c:v>1321</c:v>
                </c:pt>
                <c:pt idx="6">
                  <c:v>1277</c:v>
                </c:pt>
                <c:pt idx="7">
                  <c:v>1094</c:v>
                </c:pt>
                <c:pt idx="8">
                  <c:v>1168</c:v>
                </c:pt>
                <c:pt idx="9">
                  <c:v>1022</c:v>
                </c:pt>
                <c:pt idx="10">
                  <c:v>998</c:v>
                </c:pt>
                <c:pt idx="11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AF-44AC-AA62-B6A550E8C25B}"/>
            </c:ext>
          </c:extLst>
        </c:ser>
        <c:ser>
          <c:idx val="5"/>
          <c:order val="5"/>
          <c:tx>
            <c:strRef>
              <c:f>'自殺2 (2)'!$U$3</c:f>
              <c:strCache>
                <c:ptCount val="1"/>
                <c:pt idx="0">
                  <c:v>負債（多重債務）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(2)'!$U$33:$U$44</c:f>
              <c:numCache>
                <c:formatCode>#,##0_ </c:formatCode>
                <c:ptCount val="12"/>
                <c:pt idx="0">
                  <c:v>1973</c:v>
                </c:pt>
                <c:pt idx="1">
                  <c:v>1733</c:v>
                </c:pt>
                <c:pt idx="2">
                  <c:v>1630</c:v>
                </c:pt>
                <c:pt idx="3">
                  <c:v>1306</c:v>
                </c:pt>
                <c:pt idx="4">
                  <c:v>998</c:v>
                </c:pt>
                <c:pt idx="5">
                  <c:v>839</c:v>
                </c:pt>
                <c:pt idx="6">
                  <c:v>688</c:v>
                </c:pt>
                <c:pt idx="7">
                  <c:v>677</c:v>
                </c:pt>
                <c:pt idx="8">
                  <c:v>667</c:v>
                </c:pt>
                <c:pt idx="9">
                  <c:v>604</c:v>
                </c:pt>
                <c:pt idx="10">
                  <c:v>656</c:v>
                </c:pt>
                <c:pt idx="11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AF-44AC-AA62-B6A550E8C25B}"/>
            </c:ext>
          </c:extLst>
        </c:ser>
        <c:ser>
          <c:idx val="6"/>
          <c:order val="6"/>
          <c:tx>
            <c:strRef>
              <c:f>'自殺2 (2)'!$V$3</c:f>
              <c:strCache>
                <c:ptCount val="1"/>
                <c:pt idx="0">
                  <c:v>負債（連帯保証債務）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(2)'!$V$33:$V$44</c:f>
              <c:numCache>
                <c:formatCode>#,##0_ </c:formatCode>
                <c:ptCount val="12"/>
                <c:pt idx="0">
                  <c:v>103</c:v>
                </c:pt>
                <c:pt idx="1">
                  <c:v>74</c:v>
                </c:pt>
                <c:pt idx="2">
                  <c:v>72</c:v>
                </c:pt>
                <c:pt idx="3">
                  <c:v>47</c:v>
                </c:pt>
                <c:pt idx="4">
                  <c:v>43</c:v>
                </c:pt>
                <c:pt idx="5">
                  <c:v>33</c:v>
                </c:pt>
                <c:pt idx="6">
                  <c:v>20</c:v>
                </c:pt>
                <c:pt idx="7">
                  <c:v>26</c:v>
                </c:pt>
                <c:pt idx="8">
                  <c:v>18</c:v>
                </c:pt>
                <c:pt idx="9">
                  <c:v>17</c:v>
                </c:pt>
                <c:pt idx="10">
                  <c:v>22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AF-44AC-AA62-B6A550E8C25B}"/>
            </c:ext>
          </c:extLst>
        </c:ser>
        <c:ser>
          <c:idx val="7"/>
          <c:order val="7"/>
          <c:tx>
            <c:strRef>
              <c:f>'自殺2 (2)'!$W$3</c:f>
              <c:strCache>
                <c:ptCount val="1"/>
                <c:pt idx="0">
                  <c:v>負債（その他）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(2)'!$W$33:$W$44</c:f>
              <c:numCache>
                <c:formatCode>#,##0_ </c:formatCode>
                <c:ptCount val="12"/>
                <c:pt idx="0">
                  <c:v>1656</c:v>
                </c:pt>
                <c:pt idx="1">
                  <c:v>1529</c:v>
                </c:pt>
                <c:pt idx="2">
                  <c:v>1559</c:v>
                </c:pt>
                <c:pt idx="3">
                  <c:v>1287</c:v>
                </c:pt>
                <c:pt idx="4">
                  <c:v>1072</c:v>
                </c:pt>
                <c:pt idx="5">
                  <c:v>860</c:v>
                </c:pt>
                <c:pt idx="6">
                  <c:v>864</c:v>
                </c:pt>
                <c:pt idx="7">
                  <c:v>696</c:v>
                </c:pt>
                <c:pt idx="8">
                  <c:v>707</c:v>
                </c:pt>
                <c:pt idx="9">
                  <c:v>588</c:v>
                </c:pt>
                <c:pt idx="10">
                  <c:v>617</c:v>
                </c:pt>
                <c:pt idx="1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AF-44AC-AA62-B6A550E8C25B}"/>
            </c:ext>
          </c:extLst>
        </c:ser>
        <c:ser>
          <c:idx val="8"/>
          <c:order val="8"/>
          <c:tx>
            <c:strRef>
              <c:f>'自殺2 (2)'!$X$3</c:f>
              <c:strCache>
                <c:ptCount val="1"/>
                <c:pt idx="0">
                  <c:v>借金の取り立て苦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(2)'!$X$33:$X$44</c:f>
              <c:numCache>
                <c:formatCode>#,##0_ </c:formatCode>
                <c:ptCount val="12"/>
                <c:pt idx="0">
                  <c:v>169</c:v>
                </c:pt>
                <c:pt idx="1">
                  <c:v>139</c:v>
                </c:pt>
                <c:pt idx="2">
                  <c:v>120</c:v>
                </c:pt>
                <c:pt idx="3">
                  <c:v>102</c:v>
                </c:pt>
                <c:pt idx="4">
                  <c:v>77</c:v>
                </c:pt>
                <c:pt idx="5">
                  <c:v>55</c:v>
                </c:pt>
                <c:pt idx="6">
                  <c:v>53</c:v>
                </c:pt>
                <c:pt idx="7">
                  <c:v>57</c:v>
                </c:pt>
                <c:pt idx="8">
                  <c:v>51</c:v>
                </c:pt>
                <c:pt idx="9">
                  <c:v>37</c:v>
                </c:pt>
                <c:pt idx="10">
                  <c:v>58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F-44AC-AA62-B6A550E8C25B}"/>
            </c:ext>
          </c:extLst>
        </c:ser>
        <c:ser>
          <c:idx val="9"/>
          <c:order val="9"/>
          <c:tx>
            <c:strRef>
              <c:f>'自殺2 (2)'!$Y$3</c:f>
              <c:strCache>
                <c:ptCount val="1"/>
                <c:pt idx="0">
                  <c:v>自殺による保険金支給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(2)'!$Y$33:$Y$44</c:f>
              <c:numCache>
                <c:formatCode>#,##0_ </c:formatCode>
                <c:ptCount val="12"/>
                <c:pt idx="0">
                  <c:v>151</c:v>
                </c:pt>
                <c:pt idx="1">
                  <c:v>132</c:v>
                </c:pt>
                <c:pt idx="2">
                  <c:v>136</c:v>
                </c:pt>
                <c:pt idx="3">
                  <c:v>143</c:v>
                </c:pt>
                <c:pt idx="4">
                  <c:v>95</c:v>
                </c:pt>
                <c:pt idx="5">
                  <c:v>65</c:v>
                </c:pt>
                <c:pt idx="6">
                  <c:v>69</c:v>
                </c:pt>
                <c:pt idx="7">
                  <c:v>82</c:v>
                </c:pt>
                <c:pt idx="8">
                  <c:v>70</c:v>
                </c:pt>
                <c:pt idx="9">
                  <c:v>39</c:v>
                </c:pt>
                <c:pt idx="10">
                  <c:v>42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AF-44AC-AA62-B6A550E8C25B}"/>
            </c:ext>
          </c:extLst>
        </c:ser>
        <c:ser>
          <c:idx val="10"/>
          <c:order val="10"/>
          <c:tx>
            <c:strRef>
              <c:f>'自殺2 (2)'!$Z$3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'自殺2 (2)'!$I$33:$I$44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(2)'!$Z$33:$Z$44</c:f>
              <c:numCache>
                <c:formatCode>#,##0_ </c:formatCode>
                <c:ptCount val="12"/>
                <c:pt idx="0">
                  <c:v>277</c:v>
                </c:pt>
                <c:pt idx="1">
                  <c:v>380</c:v>
                </c:pt>
                <c:pt idx="2">
                  <c:v>352</c:v>
                </c:pt>
                <c:pt idx="3">
                  <c:v>384</c:v>
                </c:pt>
                <c:pt idx="4">
                  <c:v>424</c:v>
                </c:pt>
                <c:pt idx="5">
                  <c:v>357</c:v>
                </c:pt>
                <c:pt idx="6">
                  <c:v>302</c:v>
                </c:pt>
                <c:pt idx="7">
                  <c:v>329</c:v>
                </c:pt>
                <c:pt idx="8">
                  <c:v>313</c:v>
                </c:pt>
                <c:pt idx="9">
                  <c:v>302</c:v>
                </c:pt>
                <c:pt idx="10">
                  <c:v>241</c:v>
                </c:pt>
                <c:pt idx="1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AF-44AC-AA62-B6A550E8C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1756848"/>
        <c:axId val="461754880"/>
      </c:barChart>
      <c:catAx>
        <c:axId val="46175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1754880"/>
        <c:crosses val="autoZero"/>
        <c:auto val="1"/>
        <c:lblAlgn val="ctr"/>
        <c:lblOffset val="100"/>
        <c:noMultiLvlLbl val="0"/>
      </c:catAx>
      <c:valAx>
        <c:axId val="46175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175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'自殺2 (2)'!$AQ$3</c:f>
              <c:strCache>
                <c:ptCount val="1"/>
                <c:pt idx="0">
                  <c:v>債務関係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'自殺2 (2)'!$AD$4:$AD$15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(2)'!$AQ$4:$AQ$15</c:f>
              <c:numCache>
                <c:formatCode>#,##0_ </c:formatCode>
                <c:ptCount val="12"/>
                <c:pt idx="0">
                  <c:v>4052</c:v>
                </c:pt>
                <c:pt idx="1">
                  <c:v>3607</c:v>
                </c:pt>
                <c:pt idx="2">
                  <c:v>3517</c:v>
                </c:pt>
                <c:pt idx="3">
                  <c:v>2885</c:v>
                </c:pt>
                <c:pt idx="4">
                  <c:v>2285</c:v>
                </c:pt>
                <c:pt idx="5">
                  <c:v>1852</c:v>
                </c:pt>
                <c:pt idx="6">
                  <c:v>1694</c:v>
                </c:pt>
                <c:pt idx="7">
                  <c:v>1538</c:v>
                </c:pt>
                <c:pt idx="8">
                  <c:v>1513</c:v>
                </c:pt>
                <c:pt idx="9">
                  <c:v>1285</c:v>
                </c:pt>
                <c:pt idx="10">
                  <c:v>1395</c:v>
                </c:pt>
                <c:pt idx="11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D-408F-8778-9EC7149EC8ED}"/>
            </c:ext>
          </c:extLst>
        </c:ser>
        <c:ser>
          <c:idx val="1"/>
          <c:order val="1"/>
          <c:tx>
            <c:strRef>
              <c:f>'自殺2 (2)'!$AR$3</c:f>
              <c:strCache>
                <c:ptCount val="1"/>
                <c:pt idx="0">
                  <c:v>生活苦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'自殺2 (2)'!$AD$4:$AD$15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(2)'!$AR$4:$AR$15</c:f>
              <c:numCache>
                <c:formatCode>#,##0_ </c:formatCode>
                <c:ptCount val="12"/>
                <c:pt idx="0">
                  <c:v>1137</c:v>
                </c:pt>
                <c:pt idx="1">
                  <c:v>1289</c:v>
                </c:pt>
                <c:pt idx="2">
                  <c:v>1731</c:v>
                </c:pt>
                <c:pt idx="3">
                  <c:v>1649</c:v>
                </c:pt>
                <c:pt idx="4">
                  <c:v>1525</c:v>
                </c:pt>
                <c:pt idx="5">
                  <c:v>1321</c:v>
                </c:pt>
                <c:pt idx="6">
                  <c:v>1277</c:v>
                </c:pt>
                <c:pt idx="7">
                  <c:v>1094</c:v>
                </c:pt>
                <c:pt idx="8">
                  <c:v>1168</c:v>
                </c:pt>
                <c:pt idx="9">
                  <c:v>1022</c:v>
                </c:pt>
                <c:pt idx="10">
                  <c:v>998</c:v>
                </c:pt>
                <c:pt idx="11">
                  <c:v>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D-408F-8778-9EC7149EC8ED}"/>
            </c:ext>
          </c:extLst>
        </c:ser>
        <c:ser>
          <c:idx val="2"/>
          <c:order val="2"/>
          <c:tx>
            <c:strRef>
              <c:f>'自殺2 (2)'!$AS$3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'自殺2 (2)'!$AD$4:$AD$15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(2)'!$AS$4:$AS$15</c:f>
              <c:numCache>
                <c:formatCode>#,##0_ </c:formatCode>
                <c:ptCount val="12"/>
                <c:pt idx="0">
                  <c:v>2129</c:v>
                </c:pt>
                <c:pt idx="1">
                  <c:v>2508</c:v>
                </c:pt>
                <c:pt idx="2">
                  <c:v>3129</c:v>
                </c:pt>
                <c:pt idx="3">
                  <c:v>2904</c:v>
                </c:pt>
                <c:pt idx="4">
                  <c:v>2596</c:v>
                </c:pt>
                <c:pt idx="5">
                  <c:v>2046</c:v>
                </c:pt>
                <c:pt idx="6">
                  <c:v>1665</c:v>
                </c:pt>
                <c:pt idx="7">
                  <c:v>1512</c:v>
                </c:pt>
                <c:pt idx="8">
                  <c:v>1401</c:v>
                </c:pt>
                <c:pt idx="9">
                  <c:v>1215</c:v>
                </c:pt>
                <c:pt idx="10">
                  <c:v>1071</c:v>
                </c:pt>
                <c:pt idx="11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D-408F-8778-9EC7149EC8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838009136"/>
        <c:axId val="838008152"/>
      </c:barChart>
      <c:catAx>
        <c:axId val="83800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8008152"/>
        <c:crosses val="autoZero"/>
        <c:auto val="1"/>
        <c:lblAlgn val="ctr"/>
        <c:lblOffset val="100"/>
        <c:noMultiLvlLbl val="0"/>
      </c:catAx>
      <c:valAx>
        <c:axId val="838008152"/>
        <c:scaling>
          <c:orientation val="minMax"/>
        </c:scaling>
        <c:delete val="0"/>
        <c:axPos val="l"/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800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'自殺2 (2)'!$AJ$3</c:f>
              <c:strCache>
                <c:ptCount val="1"/>
                <c:pt idx="0">
                  <c:v>負債（多重債務）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'自殺2 (2)'!$AD$4:$AD$15</c:f>
              <c:strCache>
                <c:ptCount val="12"/>
                <c:pt idx="0">
                  <c:v>2007年</c:v>
                </c:pt>
                <c:pt idx="1">
                  <c:v>2008年</c:v>
                </c:pt>
                <c:pt idx="2">
                  <c:v>2009年</c:v>
                </c:pt>
                <c:pt idx="3">
                  <c:v>2010年</c:v>
                </c:pt>
                <c:pt idx="4">
                  <c:v>2011年</c:v>
                </c:pt>
                <c:pt idx="5">
                  <c:v>2012年</c:v>
                </c:pt>
                <c:pt idx="6">
                  <c:v>2013年</c:v>
                </c:pt>
                <c:pt idx="7">
                  <c:v>2014年</c:v>
                </c:pt>
                <c:pt idx="8">
                  <c:v>2015年</c:v>
                </c:pt>
                <c:pt idx="9">
                  <c:v>2016年</c:v>
                </c:pt>
                <c:pt idx="10">
                  <c:v>2017年</c:v>
                </c:pt>
                <c:pt idx="11">
                  <c:v>2018年</c:v>
                </c:pt>
              </c:strCache>
            </c:strRef>
          </c:cat>
          <c:val>
            <c:numRef>
              <c:f>'自殺2 (2)'!$AJ$4:$AJ$15</c:f>
              <c:numCache>
                <c:formatCode>#,##0_ </c:formatCode>
                <c:ptCount val="12"/>
                <c:pt idx="0">
                  <c:v>1973</c:v>
                </c:pt>
                <c:pt idx="1">
                  <c:v>1733</c:v>
                </c:pt>
                <c:pt idx="2">
                  <c:v>1630</c:v>
                </c:pt>
                <c:pt idx="3">
                  <c:v>1306</c:v>
                </c:pt>
                <c:pt idx="4">
                  <c:v>998</c:v>
                </c:pt>
                <c:pt idx="5">
                  <c:v>839</c:v>
                </c:pt>
                <c:pt idx="6">
                  <c:v>688</c:v>
                </c:pt>
                <c:pt idx="7">
                  <c:v>677</c:v>
                </c:pt>
                <c:pt idx="8">
                  <c:v>667</c:v>
                </c:pt>
                <c:pt idx="9">
                  <c:v>604</c:v>
                </c:pt>
                <c:pt idx="10">
                  <c:v>656</c:v>
                </c:pt>
                <c:pt idx="11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E-4F15-A3C1-FFE59278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046200"/>
        <c:axId val="838043904"/>
      </c:barChart>
      <c:catAx>
        <c:axId val="83804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8043904"/>
        <c:crosses val="autoZero"/>
        <c:auto val="1"/>
        <c:lblAlgn val="ctr"/>
        <c:lblOffset val="100"/>
        <c:noMultiLvlLbl val="0"/>
      </c:catAx>
      <c:valAx>
        <c:axId val="83804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8046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登録済業者数</a:t>
            </a:r>
            <a:r>
              <a:rPr lang="en-US" altLang="ja-JP"/>
              <a:t>《</a:t>
            </a:r>
            <a:r>
              <a:rPr lang="ja-JP" altLang="en-US"/>
              <a:t>貸金業白書・年次報告書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全国　</a:t>
            </a:r>
            <a:r>
              <a:rPr lang="en-US" altLang="ja-JP"/>
              <a:t>1990-2018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'金融1 (2)'!$B$4</c:f>
              <c:strCache>
                <c:ptCount val="1"/>
                <c:pt idx="0">
                  <c:v>登録済業者数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'金融1 (2)'!$H$3:$AI$3</c:f>
              <c:strCache>
                <c:ptCount val="28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1999年</c:v>
                </c:pt>
                <c:pt idx="9">
                  <c:v>2000年</c:v>
                </c:pt>
                <c:pt idx="10">
                  <c:v>2001年</c:v>
                </c:pt>
                <c:pt idx="11">
                  <c:v>2002年</c:v>
                </c:pt>
                <c:pt idx="12">
                  <c:v>2003年</c:v>
                </c:pt>
                <c:pt idx="13">
                  <c:v>2004年</c:v>
                </c:pt>
                <c:pt idx="14">
                  <c:v>2005年</c:v>
                </c:pt>
                <c:pt idx="15">
                  <c:v>2006年</c:v>
                </c:pt>
                <c:pt idx="16">
                  <c:v>2007年</c:v>
                </c:pt>
                <c:pt idx="17">
                  <c:v>2008年</c:v>
                </c:pt>
                <c:pt idx="18">
                  <c:v>2009年</c:v>
                </c:pt>
                <c:pt idx="19">
                  <c:v>2010年</c:v>
                </c:pt>
                <c:pt idx="20">
                  <c:v>2011年</c:v>
                </c:pt>
                <c:pt idx="21">
                  <c:v>2012年</c:v>
                </c:pt>
                <c:pt idx="22">
                  <c:v>2013年</c:v>
                </c:pt>
                <c:pt idx="23">
                  <c:v>2014年</c:v>
                </c:pt>
                <c:pt idx="24">
                  <c:v>2015年</c:v>
                </c:pt>
                <c:pt idx="25">
                  <c:v>2016年</c:v>
                </c:pt>
                <c:pt idx="26">
                  <c:v>2017年</c:v>
                </c:pt>
                <c:pt idx="27">
                  <c:v>2018年</c:v>
                </c:pt>
              </c:strCache>
            </c:strRef>
          </c:cat>
          <c:val>
            <c:numRef>
              <c:f>'金融1 (2)'!$H$4:$AI$4</c:f>
              <c:numCache>
                <c:formatCode>#,##0_ </c:formatCode>
                <c:ptCount val="28"/>
                <c:pt idx="0">
                  <c:v>37227</c:v>
                </c:pt>
                <c:pt idx="1">
                  <c:v>36182</c:v>
                </c:pt>
                <c:pt idx="2">
                  <c:v>37273</c:v>
                </c:pt>
                <c:pt idx="3">
                  <c:v>36432</c:v>
                </c:pt>
                <c:pt idx="4">
                  <c:v>34521</c:v>
                </c:pt>
                <c:pt idx="5">
                  <c:v>33963</c:v>
                </c:pt>
                <c:pt idx="6">
                  <c:v>32946</c:v>
                </c:pt>
                <c:pt idx="7">
                  <c:v>31807</c:v>
                </c:pt>
                <c:pt idx="8">
                  <c:v>30445</c:v>
                </c:pt>
                <c:pt idx="9">
                  <c:v>29922</c:v>
                </c:pt>
                <c:pt idx="10">
                  <c:v>29041</c:v>
                </c:pt>
                <c:pt idx="11">
                  <c:v>27637</c:v>
                </c:pt>
                <c:pt idx="12">
                  <c:v>26314</c:v>
                </c:pt>
                <c:pt idx="13">
                  <c:v>23855</c:v>
                </c:pt>
                <c:pt idx="14">
                  <c:v>18022</c:v>
                </c:pt>
                <c:pt idx="15">
                  <c:v>14236</c:v>
                </c:pt>
                <c:pt idx="16">
                  <c:v>11832</c:v>
                </c:pt>
                <c:pt idx="17">
                  <c:v>9115</c:v>
                </c:pt>
                <c:pt idx="18">
                  <c:v>6178</c:v>
                </c:pt>
                <c:pt idx="19">
                  <c:v>4057</c:v>
                </c:pt>
                <c:pt idx="20">
                  <c:v>2589</c:v>
                </c:pt>
                <c:pt idx="21">
                  <c:v>2350</c:v>
                </c:pt>
                <c:pt idx="22">
                  <c:v>2217</c:v>
                </c:pt>
                <c:pt idx="23">
                  <c:v>2113</c:v>
                </c:pt>
                <c:pt idx="24">
                  <c:v>2011</c:v>
                </c:pt>
                <c:pt idx="25">
                  <c:v>1926</c:v>
                </c:pt>
                <c:pt idx="26">
                  <c:v>1865</c:v>
                </c:pt>
                <c:pt idx="27">
                  <c:v>1770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7-4A3A-8D08-A797E973E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187488"/>
        <c:axId val="601182896"/>
      </c:lineChart>
      <c:catAx>
        <c:axId val="6011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182896"/>
        <c:crosses val="autoZero"/>
        <c:auto val="1"/>
        <c:lblAlgn val="ctr"/>
        <c:lblOffset val="100"/>
        <c:noMultiLvlLbl val="0"/>
      </c:catAx>
      <c:valAx>
        <c:axId val="60118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18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総貸付残高</a:t>
            </a:r>
            <a:r>
              <a:rPr lang="en-US" altLang="ja-JP"/>
              <a:t>《</a:t>
            </a:r>
            <a:r>
              <a:rPr lang="ja-JP" altLang="en-US"/>
              <a:t>貸金業白書・年次報告書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全国　</a:t>
            </a:r>
            <a:r>
              <a:rPr lang="en-US" altLang="ja-JP"/>
              <a:t>1987-2018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'金融1 (2)'!$C$12</c:f>
              <c:strCache>
                <c:ptCount val="1"/>
                <c:pt idx="0">
                  <c:v>消費者向無担保金融業者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'金融1 (2)'!$E$10:$AJ$10</c:f>
              <c:strCache>
                <c:ptCount val="31"/>
                <c:pt idx="0">
                  <c:v>1987年</c:v>
                </c:pt>
                <c:pt idx="1">
                  <c:v>1988年</c:v>
                </c:pt>
                <c:pt idx="2">
                  <c:v>1989年</c:v>
                </c:pt>
                <c:pt idx="3">
                  <c:v>1990年</c:v>
                </c:pt>
                <c:pt idx="4">
                  <c:v>1991年</c:v>
                </c:pt>
                <c:pt idx="5">
                  <c:v>1992年</c:v>
                </c:pt>
                <c:pt idx="6">
                  <c:v>1993年</c:v>
                </c:pt>
                <c:pt idx="7">
                  <c:v>1994年</c:v>
                </c:pt>
                <c:pt idx="8">
                  <c:v>1995年</c:v>
                </c:pt>
                <c:pt idx="9">
                  <c:v>1996年</c:v>
                </c:pt>
                <c:pt idx="10">
                  <c:v>1997年</c:v>
                </c:pt>
                <c:pt idx="11">
                  <c:v>1999年</c:v>
                </c:pt>
                <c:pt idx="12">
                  <c:v>2000年</c:v>
                </c:pt>
                <c:pt idx="13">
                  <c:v>2001年</c:v>
                </c:pt>
                <c:pt idx="14">
                  <c:v>2002年</c:v>
                </c:pt>
                <c:pt idx="15">
                  <c:v>2003年</c:v>
                </c:pt>
                <c:pt idx="16">
                  <c:v>2004年</c:v>
                </c:pt>
                <c:pt idx="17">
                  <c:v>2005年</c:v>
                </c:pt>
                <c:pt idx="18">
                  <c:v>2006年</c:v>
                </c:pt>
                <c:pt idx="19">
                  <c:v>2007年</c:v>
                </c:pt>
                <c:pt idx="20">
                  <c:v>2008年</c:v>
                </c:pt>
                <c:pt idx="21">
                  <c:v>2009年</c:v>
                </c:pt>
                <c:pt idx="22">
                  <c:v>2010年</c:v>
                </c:pt>
                <c:pt idx="23">
                  <c:v>2011年</c:v>
                </c:pt>
                <c:pt idx="24">
                  <c:v>2012年</c:v>
                </c:pt>
                <c:pt idx="25">
                  <c:v>2013年</c:v>
                </c:pt>
                <c:pt idx="26">
                  <c:v>2014年</c:v>
                </c:pt>
                <c:pt idx="27">
                  <c:v>2015年</c:v>
                </c:pt>
                <c:pt idx="28">
                  <c:v>2016年</c:v>
                </c:pt>
                <c:pt idx="29">
                  <c:v>2017年</c:v>
                </c:pt>
                <c:pt idx="30">
                  <c:v>2018年</c:v>
                </c:pt>
              </c:strCache>
            </c:strRef>
          </c:cat>
          <c:val>
            <c:numRef>
              <c:f>'金融1 (2)'!$E$12:$AJ$12</c:f>
              <c:numCache>
                <c:formatCode>#,##0_ </c:formatCode>
                <c:ptCount val="32"/>
                <c:pt idx="0">
                  <c:v>22095</c:v>
                </c:pt>
                <c:pt idx="1">
                  <c:v>22907</c:v>
                </c:pt>
                <c:pt idx="2">
                  <c:v>27550</c:v>
                </c:pt>
                <c:pt idx="3">
                  <c:v>31816</c:v>
                </c:pt>
                <c:pt idx="4">
                  <c:v>36430</c:v>
                </c:pt>
                <c:pt idx="5">
                  <c:v>41306</c:v>
                </c:pt>
                <c:pt idx="6">
                  <c:v>43900</c:v>
                </c:pt>
                <c:pt idx="7">
                  <c:v>45731</c:v>
                </c:pt>
                <c:pt idx="8">
                  <c:v>52177</c:v>
                </c:pt>
                <c:pt idx="9">
                  <c:v>64771</c:v>
                </c:pt>
                <c:pt idx="10">
                  <c:v>74833</c:v>
                </c:pt>
                <c:pt idx="11">
                  <c:v>89845</c:v>
                </c:pt>
                <c:pt idx="12">
                  <c:v>95949</c:v>
                </c:pt>
                <c:pt idx="13">
                  <c:v>106264</c:v>
                </c:pt>
                <c:pt idx="14">
                  <c:v>119342</c:v>
                </c:pt>
                <c:pt idx="15">
                  <c:v>120074</c:v>
                </c:pt>
                <c:pt idx="16">
                  <c:v>117170</c:v>
                </c:pt>
                <c:pt idx="17">
                  <c:v>116721</c:v>
                </c:pt>
                <c:pt idx="18">
                  <c:v>117403</c:v>
                </c:pt>
                <c:pt idx="19">
                  <c:v>108601</c:v>
                </c:pt>
                <c:pt idx="20">
                  <c:v>89659</c:v>
                </c:pt>
                <c:pt idx="21">
                  <c:v>72853</c:v>
                </c:pt>
                <c:pt idx="22">
                  <c:v>53497</c:v>
                </c:pt>
                <c:pt idx="23">
                  <c:v>36600</c:v>
                </c:pt>
                <c:pt idx="24">
                  <c:v>30792</c:v>
                </c:pt>
                <c:pt idx="25">
                  <c:v>26995</c:v>
                </c:pt>
                <c:pt idx="26">
                  <c:v>25909</c:v>
                </c:pt>
                <c:pt idx="27">
                  <c:v>25544</c:v>
                </c:pt>
                <c:pt idx="28">
                  <c:v>26540</c:v>
                </c:pt>
                <c:pt idx="29">
                  <c:v>27004</c:v>
                </c:pt>
                <c:pt idx="30">
                  <c:v>28001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C-4514-92FC-40185AA149BE}"/>
            </c:ext>
          </c:extLst>
        </c:ser>
        <c:ser>
          <c:idx val="2"/>
          <c:order val="2"/>
          <c:tx>
            <c:strRef>
              <c:f>'金融1 (2)'!$C$13</c:f>
              <c:strCache>
                <c:ptCount val="1"/>
                <c:pt idx="0">
                  <c:v>クレジット・カード会社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'金融1 (2)'!$E$10:$AJ$10</c:f>
              <c:strCache>
                <c:ptCount val="31"/>
                <c:pt idx="0">
                  <c:v>1987年</c:v>
                </c:pt>
                <c:pt idx="1">
                  <c:v>1988年</c:v>
                </c:pt>
                <c:pt idx="2">
                  <c:v>1989年</c:v>
                </c:pt>
                <c:pt idx="3">
                  <c:v>1990年</c:v>
                </c:pt>
                <c:pt idx="4">
                  <c:v>1991年</c:v>
                </c:pt>
                <c:pt idx="5">
                  <c:v>1992年</c:v>
                </c:pt>
                <c:pt idx="6">
                  <c:v>1993年</c:v>
                </c:pt>
                <c:pt idx="7">
                  <c:v>1994年</c:v>
                </c:pt>
                <c:pt idx="8">
                  <c:v>1995年</c:v>
                </c:pt>
                <c:pt idx="9">
                  <c:v>1996年</c:v>
                </c:pt>
                <c:pt idx="10">
                  <c:v>1997年</c:v>
                </c:pt>
                <c:pt idx="11">
                  <c:v>1999年</c:v>
                </c:pt>
                <c:pt idx="12">
                  <c:v>2000年</c:v>
                </c:pt>
                <c:pt idx="13">
                  <c:v>2001年</c:v>
                </c:pt>
                <c:pt idx="14">
                  <c:v>2002年</c:v>
                </c:pt>
                <c:pt idx="15">
                  <c:v>2003年</c:v>
                </c:pt>
                <c:pt idx="16">
                  <c:v>2004年</c:v>
                </c:pt>
                <c:pt idx="17">
                  <c:v>2005年</c:v>
                </c:pt>
                <c:pt idx="18">
                  <c:v>2006年</c:v>
                </c:pt>
                <c:pt idx="19">
                  <c:v>2007年</c:v>
                </c:pt>
                <c:pt idx="20">
                  <c:v>2008年</c:v>
                </c:pt>
                <c:pt idx="21">
                  <c:v>2009年</c:v>
                </c:pt>
                <c:pt idx="22">
                  <c:v>2010年</c:v>
                </c:pt>
                <c:pt idx="23">
                  <c:v>2011年</c:v>
                </c:pt>
                <c:pt idx="24">
                  <c:v>2012年</c:v>
                </c:pt>
                <c:pt idx="25">
                  <c:v>2013年</c:v>
                </c:pt>
                <c:pt idx="26">
                  <c:v>2014年</c:v>
                </c:pt>
                <c:pt idx="27">
                  <c:v>2015年</c:v>
                </c:pt>
                <c:pt idx="28">
                  <c:v>2016年</c:v>
                </c:pt>
                <c:pt idx="29">
                  <c:v>2017年</c:v>
                </c:pt>
                <c:pt idx="30">
                  <c:v>2018年</c:v>
                </c:pt>
              </c:strCache>
            </c:strRef>
          </c:cat>
          <c:val>
            <c:numRef>
              <c:f>'金融1 (2)'!$E$13:$AJ$13</c:f>
              <c:numCache>
                <c:formatCode>#,##0_ </c:formatCode>
                <c:ptCount val="32"/>
                <c:pt idx="0">
                  <c:v>6128</c:v>
                </c:pt>
                <c:pt idx="1">
                  <c:v>7257</c:v>
                </c:pt>
                <c:pt idx="2">
                  <c:v>8175</c:v>
                </c:pt>
                <c:pt idx="3">
                  <c:v>10060</c:v>
                </c:pt>
                <c:pt idx="4">
                  <c:v>13163</c:v>
                </c:pt>
                <c:pt idx="5">
                  <c:v>14170</c:v>
                </c:pt>
                <c:pt idx="6">
                  <c:v>13482</c:v>
                </c:pt>
                <c:pt idx="7">
                  <c:v>13012</c:v>
                </c:pt>
                <c:pt idx="8">
                  <c:v>12657</c:v>
                </c:pt>
                <c:pt idx="9">
                  <c:v>12586</c:v>
                </c:pt>
                <c:pt idx="10">
                  <c:v>12392</c:v>
                </c:pt>
                <c:pt idx="11">
                  <c:v>13229</c:v>
                </c:pt>
                <c:pt idx="12">
                  <c:v>19268</c:v>
                </c:pt>
                <c:pt idx="13">
                  <c:v>12889</c:v>
                </c:pt>
                <c:pt idx="14">
                  <c:v>16233</c:v>
                </c:pt>
                <c:pt idx="15">
                  <c:v>16829</c:v>
                </c:pt>
                <c:pt idx="16">
                  <c:v>16202</c:v>
                </c:pt>
                <c:pt idx="17">
                  <c:v>14706</c:v>
                </c:pt>
                <c:pt idx="18">
                  <c:v>23345</c:v>
                </c:pt>
                <c:pt idx="19">
                  <c:v>25413</c:v>
                </c:pt>
                <c:pt idx="20">
                  <c:v>26334</c:v>
                </c:pt>
                <c:pt idx="21">
                  <c:v>24635</c:v>
                </c:pt>
                <c:pt idx="22">
                  <c:v>22381</c:v>
                </c:pt>
                <c:pt idx="23">
                  <c:v>18817</c:v>
                </c:pt>
                <c:pt idx="24">
                  <c:v>15908</c:v>
                </c:pt>
                <c:pt idx="25">
                  <c:v>13783</c:v>
                </c:pt>
                <c:pt idx="26">
                  <c:v>13524</c:v>
                </c:pt>
                <c:pt idx="27">
                  <c:v>17073</c:v>
                </c:pt>
                <c:pt idx="28">
                  <c:v>16050</c:v>
                </c:pt>
                <c:pt idx="29">
                  <c:v>20104</c:v>
                </c:pt>
                <c:pt idx="30">
                  <c:v>20774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C-4514-92FC-40185AA149BE}"/>
            </c:ext>
          </c:extLst>
        </c:ser>
        <c:ser>
          <c:idx val="3"/>
          <c:order val="3"/>
          <c:tx>
            <c:strRef>
              <c:f>'金融1 (2)'!$C$14</c:f>
              <c:strCache>
                <c:ptCount val="1"/>
                <c:pt idx="0">
                  <c:v>信販会社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'金融1 (2)'!$E$10:$AJ$10</c:f>
              <c:strCache>
                <c:ptCount val="31"/>
                <c:pt idx="0">
                  <c:v>1987年</c:v>
                </c:pt>
                <c:pt idx="1">
                  <c:v>1988年</c:v>
                </c:pt>
                <c:pt idx="2">
                  <c:v>1989年</c:v>
                </c:pt>
                <c:pt idx="3">
                  <c:v>1990年</c:v>
                </c:pt>
                <c:pt idx="4">
                  <c:v>1991年</c:v>
                </c:pt>
                <c:pt idx="5">
                  <c:v>1992年</c:v>
                </c:pt>
                <c:pt idx="6">
                  <c:v>1993年</c:v>
                </c:pt>
                <c:pt idx="7">
                  <c:v>1994年</c:v>
                </c:pt>
                <c:pt idx="8">
                  <c:v>1995年</c:v>
                </c:pt>
                <c:pt idx="9">
                  <c:v>1996年</c:v>
                </c:pt>
                <c:pt idx="10">
                  <c:v>1997年</c:v>
                </c:pt>
                <c:pt idx="11">
                  <c:v>1999年</c:v>
                </c:pt>
                <c:pt idx="12">
                  <c:v>2000年</c:v>
                </c:pt>
                <c:pt idx="13">
                  <c:v>2001年</c:v>
                </c:pt>
                <c:pt idx="14">
                  <c:v>2002年</c:v>
                </c:pt>
                <c:pt idx="15">
                  <c:v>2003年</c:v>
                </c:pt>
                <c:pt idx="16">
                  <c:v>2004年</c:v>
                </c:pt>
                <c:pt idx="17">
                  <c:v>2005年</c:v>
                </c:pt>
                <c:pt idx="18">
                  <c:v>2006年</c:v>
                </c:pt>
                <c:pt idx="19">
                  <c:v>2007年</c:v>
                </c:pt>
                <c:pt idx="20">
                  <c:v>2008年</c:v>
                </c:pt>
                <c:pt idx="21">
                  <c:v>2009年</c:v>
                </c:pt>
                <c:pt idx="22">
                  <c:v>2010年</c:v>
                </c:pt>
                <c:pt idx="23">
                  <c:v>2011年</c:v>
                </c:pt>
                <c:pt idx="24">
                  <c:v>2012年</c:v>
                </c:pt>
                <c:pt idx="25">
                  <c:v>2013年</c:v>
                </c:pt>
                <c:pt idx="26">
                  <c:v>2014年</c:v>
                </c:pt>
                <c:pt idx="27">
                  <c:v>2015年</c:v>
                </c:pt>
                <c:pt idx="28">
                  <c:v>2016年</c:v>
                </c:pt>
                <c:pt idx="29">
                  <c:v>2017年</c:v>
                </c:pt>
                <c:pt idx="30">
                  <c:v>2018年</c:v>
                </c:pt>
              </c:strCache>
            </c:strRef>
          </c:cat>
          <c:val>
            <c:numRef>
              <c:f>'金融1 (2)'!$E$14:$AJ$14</c:f>
              <c:numCache>
                <c:formatCode>#,##0_ </c:formatCode>
                <c:ptCount val="32"/>
                <c:pt idx="0">
                  <c:v>28450</c:v>
                </c:pt>
                <c:pt idx="1">
                  <c:v>36544</c:v>
                </c:pt>
                <c:pt idx="2">
                  <c:v>41847</c:v>
                </c:pt>
                <c:pt idx="3">
                  <c:v>56883</c:v>
                </c:pt>
                <c:pt idx="4">
                  <c:v>69535</c:v>
                </c:pt>
                <c:pt idx="5">
                  <c:v>67685</c:v>
                </c:pt>
                <c:pt idx="6">
                  <c:v>64453</c:v>
                </c:pt>
                <c:pt idx="7">
                  <c:v>67595</c:v>
                </c:pt>
                <c:pt idx="8">
                  <c:v>64427</c:v>
                </c:pt>
                <c:pt idx="9">
                  <c:v>63223</c:v>
                </c:pt>
                <c:pt idx="10">
                  <c:v>58461</c:v>
                </c:pt>
                <c:pt idx="11">
                  <c:v>59979</c:v>
                </c:pt>
                <c:pt idx="12">
                  <c:v>54170</c:v>
                </c:pt>
                <c:pt idx="13">
                  <c:v>62052</c:v>
                </c:pt>
                <c:pt idx="14">
                  <c:v>51918</c:v>
                </c:pt>
                <c:pt idx="15">
                  <c:v>47703</c:v>
                </c:pt>
                <c:pt idx="16">
                  <c:v>50870</c:v>
                </c:pt>
                <c:pt idx="17">
                  <c:v>53093</c:v>
                </c:pt>
                <c:pt idx="18">
                  <c:v>53504</c:v>
                </c:pt>
                <c:pt idx="19">
                  <c:v>57293</c:v>
                </c:pt>
                <c:pt idx="20">
                  <c:v>55509</c:v>
                </c:pt>
                <c:pt idx="21">
                  <c:v>54434</c:v>
                </c:pt>
                <c:pt idx="22">
                  <c:v>46746</c:v>
                </c:pt>
                <c:pt idx="23">
                  <c:v>38532</c:v>
                </c:pt>
                <c:pt idx="24">
                  <c:v>32923</c:v>
                </c:pt>
                <c:pt idx="25">
                  <c:v>28371</c:v>
                </c:pt>
                <c:pt idx="26">
                  <c:v>26602</c:v>
                </c:pt>
                <c:pt idx="27">
                  <c:v>26608</c:v>
                </c:pt>
                <c:pt idx="28">
                  <c:v>27783</c:v>
                </c:pt>
                <c:pt idx="29">
                  <c:v>29997</c:v>
                </c:pt>
                <c:pt idx="30">
                  <c:v>31877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C-4514-92FC-40185AA1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3746712"/>
        <c:axId val="623748680"/>
      </c:barChart>
      <c:lineChart>
        <c:grouping val="standard"/>
        <c:varyColors val="0"/>
        <c:ser>
          <c:idx val="0"/>
          <c:order val="0"/>
          <c:tx>
            <c:strRef>
              <c:f>'金融1 (2)'!$C$11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'金融1 (2)'!$E$10:$AJ$10</c:f>
              <c:strCache>
                <c:ptCount val="31"/>
                <c:pt idx="0">
                  <c:v>1987年</c:v>
                </c:pt>
                <c:pt idx="1">
                  <c:v>1988年</c:v>
                </c:pt>
                <c:pt idx="2">
                  <c:v>1989年</c:v>
                </c:pt>
                <c:pt idx="3">
                  <c:v>1990年</c:v>
                </c:pt>
                <c:pt idx="4">
                  <c:v>1991年</c:v>
                </c:pt>
                <c:pt idx="5">
                  <c:v>1992年</c:v>
                </c:pt>
                <c:pt idx="6">
                  <c:v>1993年</c:v>
                </c:pt>
                <c:pt idx="7">
                  <c:v>1994年</c:v>
                </c:pt>
                <c:pt idx="8">
                  <c:v>1995年</c:v>
                </c:pt>
                <c:pt idx="9">
                  <c:v>1996年</c:v>
                </c:pt>
                <c:pt idx="10">
                  <c:v>1997年</c:v>
                </c:pt>
                <c:pt idx="11">
                  <c:v>1999年</c:v>
                </c:pt>
                <c:pt idx="12">
                  <c:v>2000年</c:v>
                </c:pt>
                <c:pt idx="13">
                  <c:v>2001年</c:v>
                </c:pt>
                <c:pt idx="14">
                  <c:v>2002年</c:v>
                </c:pt>
                <c:pt idx="15">
                  <c:v>2003年</c:v>
                </c:pt>
                <c:pt idx="16">
                  <c:v>2004年</c:v>
                </c:pt>
                <c:pt idx="17">
                  <c:v>2005年</c:v>
                </c:pt>
                <c:pt idx="18">
                  <c:v>2006年</c:v>
                </c:pt>
                <c:pt idx="19">
                  <c:v>2007年</c:v>
                </c:pt>
                <c:pt idx="20">
                  <c:v>2008年</c:v>
                </c:pt>
                <c:pt idx="21">
                  <c:v>2009年</c:v>
                </c:pt>
                <c:pt idx="22">
                  <c:v>2010年</c:v>
                </c:pt>
                <c:pt idx="23">
                  <c:v>2011年</c:v>
                </c:pt>
                <c:pt idx="24">
                  <c:v>2012年</c:v>
                </c:pt>
                <c:pt idx="25">
                  <c:v>2013年</c:v>
                </c:pt>
                <c:pt idx="26">
                  <c:v>2014年</c:v>
                </c:pt>
                <c:pt idx="27">
                  <c:v>2015年</c:v>
                </c:pt>
                <c:pt idx="28">
                  <c:v>2016年</c:v>
                </c:pt>
                <c:pt idx="29">
                  <c:v>2017年</c:v>
                </c:pt>
                <c:pt idx="30">
                  <c:v>2018年</c:v>
                </c:pt>
              </c:strCache>
            </c:strRef>
          </c:cat>
          <c:val>
            <c:numRef>
              <c:f>'金融1 (2)'!$E$11:$AJ$11</c:f>
              <c:numCache>
                <c:formatCode>#,##0_ </c:formatCode>
                <c:ptCount val="32"/>
                <c:pt idx="0">
                  <c:v>247652</c:v>
                </c:pt>
                <c:pt idx="1">
                  <c:v>357072</c:v>
                </c:pt>
                <c:pt idx="2">
                  <c:v>471057</c:v>
                </c:pt>
                <c:pt idx="3">
                  <c:v>694054</c:v>
                </c:pt>
                <c:pt idx="4">
                  <c:v>849481</c:v>
                </c:pt>
                <c:pt idx="5">
                  <c:v>836651</c:v>
                </c:pt>
                <c:pt idx="6">
                  <c:v>802593</c:v>
                </c:pt>
                <c:pt idx="7">
                  <c:v>775548</c:v>
                </c:pt>
                <c:pt idx="8">
                  <c:v>733933</c:v>
                </c:pt>
                <c:pt idx="9">
                  <c:v>685320</c:v>
                </c:pt>
                <c:pt idx="10">
                  <c:v>641216</c:v>
                </c:pt>
                <c:pt idx="11">
                  <c:v>545310</c:v>
                </c:pt>
                <c:pt idx="12">
                  <c:v>476377</c:v>
                </c:pt>
                <c:pt idx="13">
                  <c:v>445124</c:v>
                </c:pt>
                <c:pt idx="14">
                  <c:v>438154</c:v>
                </c:pt>
                <c:pt idx="15">
                  <c:v>267466</c:v>
                </c:pt>
                <c:pt idx="16">
                  <c:v>468040</c:v>
                </c:pt>
                <c:pt idx="17">
                  <c:v>433507</c:v>
                </c:pt>
                <c:pt idx="18">
                  <c:v>413859</c:v>
                </c:pt>
                <c:pt idx="19">
                  <c:v>436727</c:v>
                </c:pt>
                <c:pt idx="20">
                  <c:v>414898</c:v>
                </c:pt>
                <c:pt idx="21">
                  <c:v>378467</c:v>
                </c:pt>
                <c:pt idx="22">
                  <c:v>299357</c:v>
                </c:pt>
                <c:pt idx="23">
                  <c:v>260745</c:v>
                </c:pt>
                <c:pt idx="24">
                  <c:v>246048</c:v>
                </c:pt>
                <c:pt idx="25">
                  <c:v>232488</c:v>
                </c:pt>
                <c:pt idx="26">
                  <c:v>229371</c:v>
                </c:pt>
                <c:pt idx="27">
                  <c:v>221660</c:v>
                </c:pt>
                <c:pt idx="28">
                  <c:v>219252</c:v>
                </c:pt>
                <c:pt idx="29">
                  <c:v>222298</c:v>
                </c:pt>
                <c:pt idx="30">
                  <c:v>235084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5C-4514-92FC-40185AA1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39312"/>
        <c:axId val="601238656"/>
      </c:lineChart>
      <c:catAx>
        <c:axId val="623746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748680"/>
        <c:crosses val="autoZero"/>
        <c:auto val="1"/>
        <c:lblAlgn val="ctr"/>
        <c:lblOffset val="100"/>
        <c:noMultiLvlLbl val="0"/>
      </c:catAx>
      <c:valAx>
        <c:axId val="62374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746712"/>
        <c:crosses val="autoZero"/>
        <c:crossBetween val="between"/>
      </c:valAx>
      <c:valAx>
        <c:axId val="601238656"/>
        <c:scaling>
          <c:orientation val="minMax"/>
        </c:scaling>
        <c:delete val="0"/>
        <c:axPos val="r"/>
        <c:numFmt formatCode="#,##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239312"/>
        <c:crosses val="max"/>
        <c:crossBetween val="between"/>
      </c:valAx>
      <c:catAx>
        <c:axId val="60123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1238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消費者向無担保金融業　平均貸付件数・平均貸付残高</a:t>
            </a:r>
            <a:endParaRPr lang="en-US" altLang="ja-JP"/>
          </a:p>
          <a:p>
            <a:pPr>
              <a:defRPr/>
            </a:pPr>
            <a:r>
              <a:rPr lang="en-US" altLang="ja-JP"/>
              <a:t>《</a:t>
            </a:r>
            <a:r>
              <a:rPr lang="ja-JP" altLang="en-US"/>
              <a:t>貸金業白書・年次報告書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全国　</a:t>
            </a:r>
            <a:r>
              <a:rPr lang="en-US" altLang="ja-JP"/>
              <a:t>1989-2018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'金融1 (2)'!$C$17</c:f>
              <c:strCache>
                <c:ptCount val="1"/>
                <c:pt idx="0">
                  <c:v>1社平均貸付件数（件）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'金融1 (2)'!$J$16:$AJ$16</c:f>
              <c:strCache>
                <c:ptCount val="24"/>
                <c:pt idx="0">
                  <c:v>1992年</c:v>
                </c:pt>
                <c:pt idx="1">
                  <c:v>1993年</c:v>
                </c:pt>
                <c:pt idx="2">
                  <c:v>1994年</c:v>
                </c:pt>
                <c:pt idx="3">
                  <c:v>1995年</c:v>
                </c:pt>
                <c:pt idx="4">
                  <c:v>1996年</c:v>
                </c:pt>
                <c:pt idx="5">
                  <c:v>1997年</c:v>
                </c:pt>
                <c:pt idx="6">
                  <c:v>1999年</c:v>
                </c:pt>
                <c:pt idx="7">
                  <c:v>2000年</c:v>
                </c:pt>
                <c:pt idx="8">
                  <c:v>2001年</c:v>
                </c:pt>
                <c:pt idx="9">
                  <c:v>2002年</c:v>
                </c:pt>
                <c:pt idx="10">
                  <c:v>2003年</c:v>
                </c:pt>
                <c:pt idx="11">
                  <c:v>2004年</c:v>
                </c:pt>
                <c:pt idx="12">
                  <c:v>2005年</c:v>
                </c:pt>
                <c:pt idx="13">
                  <c:v>2008年</c:v>
                </c:pt>
                <c:pt idx="14">
                  <c:v>2009年</c:v>
                </c:pt>
                <c:pt idx="15">
                  <c:v>2010年</c:v>
                </c:pt>
                <c:pt idx="16">
                  <c:v>2011年</c:v>
                </c:pt>
                <c:pt idx="17">
                  <c:v>2012年</c:v>
                </c:pt>
                <c:pt idx="18">
                  <c:v>2013年</c:v>
                </c:pt>
                <c:pt idx="19">
                  <c:v>2014年</c:v>
                </c:pt>
                <c:pt idx="20">
                  <c:v>2015年</c:v>
                </c:pt>
                <c:pt idx="21">
                  <c:v>2016年</c:v>
                </c:pt>
                <c:pt idx="22">
                  <c:v>2017年</c:v>
                </c:pt>
                <c:pt idx="23">
                  <c:v>2018年</c:v>
                </c:pt>
              </c:strCache>
            </c:strRef>
          </c:cat>
          <c:val>
            <c:numRef>
              <c:f>'金融1 (2)'!$J$17:$AJ$17</c:f>
              <c:numCache>
                <c:formatCode>#,##0.0_ </c:formatCode>
                <c:ptCount val="27"/>
                <c:pt idx="0">
                  <c:v>16643.599999999999</c:v>
                </c:pt>
                <c:pt idx="1">
                  <c:v>31942.5</c:v>
                </c:pt>
                <c:pt idx="2">
                  <c:v>34453.699999999997</c:v>
                </c:pt>
                <c:pt idx="3">
                  <c:v>26279.200000000001</c:v>
                </c:pt>
                <c:pt idx="4">
                  <c:v>35523.599999999999</c:v>
                </c:pt>
                <c:pt idx="5">
                  <c:v>40496.1</c:v>
                </c:pt>
                <c:pt idx="6">
                  <c:v>45812.800000000003</c:v>
                </c:pt>
                <c:pt idx="7">
                  <c:v>46554.400000000001</c:v>
                </c:pt>
                <c:pt idx="8">
                  <c:v>37656</c:v>
                </c:pt>
                <c:pt idx="9">
                  <c:v>40552</c:v>
                </c:pt>
                <c:pt idx="10">
                  <c:v>24302</c:v>
                </c:pt>
                <c:pt idx="11">
                  <c:v>53749</c:v>
                </c:pt>
                <c:pt idx="12">
                  <c:v>54785</c:v>
                </c:pt>
                <c:pt idx="13">
                  <c:v>6818.9851694915251</c:v>
                </c:pt>
                <c:pt idx="14">
                  <c:v>8102.0054054054053</c:v>
                </c:pt>
                <c:pt idx="15">
                  <c:v>9510.6891241578433</c:v>
                </c:pt>
                <c:pt idx="16">
                  <c:v>11550.589984350549</c:v>
                </c:pt>
                <c:pt idx="17">
                  <c:v>11493.808586762076</c:v>
                </c:pt>
                <c:pt idx="18">
                  <c:v>10606.117082533588</c:v>
                </c:pt>
                <c:pt idx="19">
                  <c:v>10620.006160164272</c:v>
                </c:pt>
                <c:pt idx="20">
                  <c:v>11092.72972972973</c:v>
                </c:pt>
                <c:pt idx="21">
                  <c:v>12123.708333333334</c:v>
                </c:pt>
                <c:pt idx="22">
                  <c:v>12253.313868613139</c:v>
                </c:pt>
                <c:pt idx="23">
                  <c:v>13953.837765957447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455-A9F2-49C0D87569D6}"/>
            </c:ext>
          </c:extLst>
        </c:ser>
        <c:ser>
          <c:idx val="1"/>
          <c:order val="1"/>
          <c:tx>
            <c:strRef>
              <c:f>'金融1 (2)'!$C$18</c:f>
              <c:strCache>
                <c:ptCount val="1"/>
                <c:pt idx="0">
                  <c:v>1社平均貸付残高（百万円）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'金融1 (2)'!$J$16:$AJ$16</c:f>
              <c:strCache>
                <c:ptCount val="24"/>
                <c:pt idx="0">
                  <c:v>1992年</c:v>
                </c:pt>
                <c:pt idx="1">
                  <c:v>1993年</c:v>
                </c:pt>
                <c:pt idx="2">
                  <c:v>1994年</c:v>
                </c:pt>
                <c:pt idx="3">
                  <c:v>1995年</c:v>
                </c:pt>
                <c:pt idx="4">
                  <c:v>1996年</c:v>
                </c:pt>
                <c:pt idx="5">
                  <c:v>1997年</c:v>
                </c:pt>
                <c:pt idx="6">
                  <c:v>1999年</c:v>
                </c:pt>
                <c:pt idx="7">
                  <c:v>2000年</c:v>
                </c:pt>
                <c:pt idx="8">
                  <c:v>2001年</c:v>
                </c:pt>
                <c:pt idx="9">
                  <c:v>2002年</c:v>
                </c:pt>
                <c:pt idx="10">
                  <c:v>2003年</c:v>
                </c:pt>
                <c:pt idx="11">
                  <c:v>2004年</c:v>
                </c:pt>
                <c:pt idx="12">
                  <c:v>2005年</c:v>
                </c:pt>
                <c:pt idx="13">
                  <c:v>2008年</c:v>
                </c:pt>
                <c:pt idx="14">
                  <c:v>2009年</c:v>
                </c:pt>
                <c:pt idx="15">
                  <c:v>2010年</c:v>
                </c:pt>
                <c:pt idx="16">
                  <c:v>2011年</c:v>
                </c:pt>
                <c:pt idx="17">
                  <c:v>2012年</c:v>
                </c:pt>
                <c:pt idx="18">
                  <c:v>2013年</c:v>
                </c:pt>
                <c:pt idx="19">
                  <c:v>2014年</c:v>
                </c:pt>
                <c:pt idx="20">
                  <c:v>2015年</c:v>
                </c:pt>
                <c:pt idx="21">
                  <c:v>2016年</c:v>
                </c:pt>
                <c:pt idx="22">
                  <c:v>2017年</c:v>
                </c:pt>
                <c:pt idx="23">
                  <c:v>2018年</c:v>
                </c:pt>
              </c:strCache>
            </c:strRef>
          </c:cat>
          <c:val>
            <c:numRef>
              <c:f>'金融1 (2)'!$J$18:$AJ$18</c:f>
              <c:numCache>
                <c:formatCode>#,##0.0_ </c:formatCode>
                <c:ptCount val="27"/>
                <c:pt idx="0">
                  <c:v>6452.9</c:v>
                </c:pt>
                <c:pt idx="1">
                  <c:v>12030.447</c:v>
                </c:pt>
                <c:pt idx="2">
                  <c:v>12880.516</c:v>
                </c:pt>
                <c:pt idx="3">
                  <c:v>9822.3799999999992</c:v>
                </c:pt>
                <c:pt idx="4">
                  <c:v>13625.512000000001</c:v>
                </c:pt>
                <c:pt idx="5">
                  <c:v>15563.6</c:v>
                </c:pt>
                <c:pt idx="6">
                  <c:v>1168.68</c:v>
                </c:pt>
                <c:pt idx="7">
                  <c:v>1255.4100000000001</c:v>
                </c:pt>
                <c:pt idx="8">
                  <c:v>1800</c:v>
                </c:pt>
                <c:pt idx="9">
                  <c:v>1992.9</c:v>
                </c:pt>
                <c:pt idx="11">
                  <c:v>26787</c:v>
                </c:pt>
                <c:pt idx="12">
                  <c:v>27001.599999999999</c:v>
                </c:pt>
                <c:pt idx="13">
                  <c:v>3722.7542372881358</c:v>
                </c:pt>
                <c:pt idx="14">
                  <c:v>4291.531531531532</c:v>
                </c:pt>
                <c:pt idx="15">
                  <c:v>5081.2319538017327</c:v>
                </c:pt>
                <c:pt idx="16">
                  <c:v>5592.9577464788736</c:v>
                </c:pt>
                <c:pt idx="17">
                  <c:v>5318.7835420393558</c:v>
                </c:pt>
                <c:pt idx="18">
                  <c:v>5009.0211132437616</c:v>
                </c:pt>
                <c:pt idx="19">
                  <c:v>5150.7186858316227</c:v>
                </c:pt>
                <c:pt idx="20">
                  <c:v>5548.4234234234236</c:v>
                </c:pt>
                <c:pt idx="21">
                  <c:v>6200.245098039215</c:v>
                </c:pt>
                <c:pt idx="22">
                  <c:v>6288.5644768856446</c:v>
                </c:pt>
                <c:pt idx="23">
                  <c:v>7123.9361702127653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D-4455-A9F2-49C0D875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3817888"/>
        <c:axId val="623812640"/>
      </c:barChart>
      <c:lineChart>
        <c:grouping val="standard"/>
        <c:varyColors val="0"/>
        <c:ser>
          <c:idx val="2"/>
          <c:order val="2"/>
          <c:tx>
            <c:strRef>
              <c:f>'金融1 (2)'!$C$19</c:f>
              <c:strCache>
                <c:ptCount val="1"/>
                <c:pt idx="0">
                  <c:v>1件当たり平均貸付（千円）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'金融1 (2)'!$J$16:$AJ$16</c:f>
              <c:strCache>
                <c:ptCount val="24"/>
                <c:pt idx="0">
                  <c:v>1992年</c:v>
                </c:pt>
                <c:pt idx="1">
                  <c:v>1993年</c:v>
                </c:pt>
                <c:pt idx="2">
                  <c:v>1994年</c:v>
                </c:pt>
                <c:pt idx="3">
                  <c:v>1995年</c:v>
                </c:pt>
                <c:pt idx="4">
                  <c:v>1996年</c:v>
                </c:pt>
                <c:pt idx="5">
                  <c:v>1997年</c:v>
                </c:pt>
                <c:pt idx="6">
                  <c:v>1999年</c:v>
                </c:pt>
                <c:pt idx="7">
                  <c:v>2000年</c:v>
                </c:pt>
                <c:pt idx="8">
                  <c:v>2001年</c:v>
                </c:pt>
                <c:pt idx="9">
                  <c:v>2002年</c:v>
                </c:pt>
                <c:pt idx="10">
                  <c:v>2003年</c:v>
                </c:pt>
                <c:pt idx="11">
                  <c:v>2004年</c:v>
                </c:pt>
                <c:pt idx="12">
                  <c:v>2005年</c:v>
                </c:pt>
                <c:pt idx="13">
                  <c:v>2008年</c:v>
                </c:pt>
                <c:pt idx="14">
                  <c:v>2009年</c:v>
                </c:pt>
                <c:pt idx="15">
                  <c:v>2010年</c:v>
                </c:pt>
                <c:pt idx="16">
                  <c:v>2011年</c:v>
                </c:pt>
                <c:pt idx="17">
                  <c:v>2012年</c:v>
                </c:pt>
                <c:pt idx="18">
                  <c:v>2013年</c:v>
                </c:pt>
                <c:pt idx="19">
                  <c:v>2014年</c:v>
                </c:pt>
                <c:pt idx="20">
                  <c:v>2015年</c:v>
                </c:pt>
                <c:pt idx="21">
                  <c:v>2016年</c:v>
                </c:pt>
                <c:pt idx="22">
                  <c:v>2017年</c:v>
                </c:pt>
                <c:pt idx="23">
                  <c:v>2018年</c:v>
                </c:pt>
              </c:strCache>
            </c:strRef>
          </c:cat>
          <c:val>
            <c:numRef>
              <c:f>'金融1 (2)'!$J$19:$AJ$19</c:f>
              <c:numCache>
                <c:formatCode>#,##0.0_ </c:formatCode>
                <c:ptCount val="27"/>
                <c:pt idx="0">
                  <c:v>227.5</c:v>
                </c:pt>
                <c:pt idx="1">
                  <c:v>247.1</c:v>
                </c:pt>
                <c:pt idx="2">
                  <c:v>245.8</c:v>
                </c:pt>
                <c:pt idx="3">
                  <c:v>225.4</c:v>
                </c:pt>
                <c:pt idx="4">
                  <c:v>241.9</c:v>
                </c:pt>
                <c:pt idx="5">
                  <c:v>255.5</c:v>
                </c:pt>
                <c:pt idx="6">
                  <c:v>255.1</c:v>
                </c:pt>
                <c:pt idx="7">
                  <c:v>269.7</c:v>
                </c:pt>
                <c:pt idx="8">
                  <c:v>47.801147227533463</c:v>
                </c:pt>
                <c:pt idx="9">
                  <c:v>49.144308542118765</c:v>
                </c:pt>
                <c:pt idx="10">
                  <c:v>0</c:v>
                </c:pt>
                <c:pt idx="11">
                  <c:v>498.37206273605091</c:v>
                </c:pt>
                <c:pt idx="12">
                  <c:v>492.86483526512728</c:v>
                </c:pt>
                <c:pt idx="13">
                  <c:v>546</c:v>
                </c:pt>
                <c:pt idx="14">
                  <c:v>530</c:v>
                </c:pt>
                <c:pt idx="15">
                  <c:v>534</c:v>
                </c:pt>
                <c:pt idx="16">
                  <c:v>484</c:v>
                </c:pt>
                <c:pt idx="17">
                  <c:v>463</c:v>
                </c:pt>
                <c:pt idx="18">
                  <c:v>472</c:v>
                </c:pt>
                <c:pt idx="19">
                  <c:v>485</c:v>
                </c:pt>
                <c:pt idx="20">
                  <c:v>500</c:v>
                </c:pt>
                <c:pt idx="21">
                  <c:v>511</c:v>
                </c:pt>
                <c:pt idx="22">
                  <c:v>513</c:v>
                </c:pt>
                <c:pt idx="23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D-4455-A9F2-49C0D875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15592"/>
        <c:axId val="623814936"/>
      </c:lineChart>
      <c:catAx>
        <c:axId val="62381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812640"/>
        <c:crosses val="autoZero"/>
        <c:auto val="1"/>
        <c:lblAlgn val="ctr"/>
        <c:lblOffset val="100"/>
        <c:noMultiLvlLbl val="0"/>
      </c:catAx>
      <c:valAx>
        <c:axId val="62381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817888"/>
        <c:crosses val="autoZero"/>
        <c:crossBetween val="between"/>
      </c:valAx>
      <c:valAx>
        <c:axId val="623814936"/>
        <c:scaling>
          <c:orientation val="minMax"/>
        </c:scaling>
        <c:delete val="0"/>
        <c:axPos val="r"/>
        <c:numFmt formatCode="#,##0.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815592"/>
        <c:crosses val="max"/>
        <c:crossBetween val="between"/>
      </c:valAx>
      <c:catAx>
        <c:axId val="623815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814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クレジットカード業　平均貸付件数・貸付残高</a:t>
            </a:r>
            <a:r>
              <a:rPr lang="en-US" altLang="ja-JP"/>
              <a:t>《</a:t>
            </a:r>
            <a:r>
              <a:rPr lang="ja-JP" altLang="en-US"/>
              <a:t>貸金業白書・年次報告書</a:t>
            </a:r>
            <a:r>
              <a:rPr lang="en-US" altLang="ja-JP"/>
              <a:t>》</a:t>
            </a:r>
          </a:p>
          <a:p>
            <a:pPr>
              <a:defRPr/>
            </a:pPr>
            <a:r>
              <a:rPr lang="ja-JP" altLang="en-US"/>
              <a:t>全国　</a:t>
            </a:r>
            <a:r>
              <a:rPr lang="en-US" altLang="ja-JP"/>
              <a:t>1989-2018</a:t>
            </a:r>
            <a:r>
              <a:rPr lang="ja-JP" altLang="en-US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'金融1 (2)'!$C$37</c:f>
              <c:strCache>
                <c:ptCount val="1"/>
                <c:pt idx="0">
                  <c:v>1社平均貸付件数（件）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'金融1 (2)'!$H$36:$AG$36</c:f>
              <c:strCache>
                <c:ptCount val="26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1999年</c:v>
                </c:pt>
                <c:pt idx="9">
                  <c:v>2000年</c:v>
                </c:pt>
                <c:pt idx="10">
                  <c:v>2001年</c:v>
                </c:pt>
                <c:pt idx="11">
                  <c:v>2002年</c:v>
                </c:pt>
                <c:pt idx="12">
                  <c:v>2003年</c:v>
                </c:pt>
                <c:pt idx="13">
                  <c:v>2004年</c:v>
                </c:pt>
                <c:pt idx="14">
                  <c:v>2005年</c:v>
                </c:pt>
                <c:pt idx="15">
                  <c:v>2008年</c:v>
                </c:pt>
                <c:pt idx="16">
                  <c:v>2009年</c:v>
                </c:pt>
                <c:pt idx="17">
                  <c:v>2010年</c:v>
                </c:pt>
                <c:pt idx="18">
                  <c:v>2011年</c:v>
                </c:pt>
                <c:pt idx="19">
                  <c:v>2012年</c:v>
                </c:pt>
                <c:pt idx="20">
                  <c:v>2013年</c:v>
                </c:pt>
                <c:pt idx="21">
                  <c:v>2014年</c:v>
                </c:pt>
                <c:pt idx="22">
                  <c:v>2015年</c:v>
                </c:pt>
                <c:pt idx="23">
                  <c:v>2016年</c:v>
                </c:pt>
                <c:pt idx="24">
                  <c:v>2017年</c:v>
                </c:pt>
                <c:pt idx="25">
                  <c:v>2018年</c:v>
                </c:pt>
              </c:strCache>
            </c:strRef>
          </c:cat>
          <c:val>
            <c:numRef>
              <c:f>'金融1 (2)'!$H$37:$AG$37</c:f>
              <c:numCache>
                <c:formatCode>#,##0.0_ </c:formatCode>
                <c:ptCount val="26"/>
                <c:pt idx="0">
                  <c:v>22738.6</c:v>
                </c:pt>
                <c:pt idx="1">
                  <c:v>11190.2</c:v>
                </c:pt>
                <c:pt idx="2">
                  <c:v>12296.9</c:v>
                </c:pt>
                <c:pt idx="3">
                  <c:v>11704.9</c:v>
                </c:pt>
                <c:pt idx="4">
                  <c:v>18762</c:v>
                </c:pt>
                <c:pt idx="5">
                  <c:v>18977.2</c:v>
                </c:pt>
                <c:pt idx="6">
                  <c:v>24476.3</c:v>
                </c:pt>
                <c:pt idx="7">
                  <c:v>29974.1</c:v>
                </c:pt>
                <c:pt idx="8">
                  <c:v>46018.7</c:v>
                </c:pt>
                <c:pt idx="9">
                  <c:v>49796.6</c:v>
                </c:pt>
                <c:pt idx="10">
                  <c:v>31539</c:v>
                </c:pt>
                <c:pt idx="11">
                  <c:v>31598</c:v>
                </c:pt>
                <c:pt idx="12">
                  <c:v>31935</c:v>
                </c:pt>
                <c:pt idx="13">
                  <c:v>25991</c:v>
                </c:pt>
                <c:pt idx="14">
                  <c:v>25054</c:v>
                </c:pt>
                <c:pt idx="15">
                  <c:v>106931.78</c:v>
                </c:pt>
                <c:pt idx="16">
                  <c:v>100324.25974025975</c:v>
                </c:pt>
                <c:pt idx="17">
                  <c:v>101765.48251748252</c:v>
                </c:pt>
                <c:pt idx="18">
                  <c:v>98993.586956521744</c:v>
                </c:pt>
                <c:pt idx="19">
                  <c:v>91797.765957446813</c:v>
                </c:pt>
                <c:pt idx="20">
                  <c:v>91328.065217391311</c:v>
                </c:pt>
                <c:pt idx="21">
                  <c:v>23345.954545454544</c:v>
                </c:pt>
                <c:pt idx="22">
                  <c:v>21233.630769230771</c:v>
                </c:pt>
                <c:pt idx="23">
                  <c:v>19455.375</c:v>
                </c:pt>
                <c:pt idx="24">
                  <c:v>17483.8828125</c:v>
                </c:pt>
                <c:pt idx="25">
                  <c:v>15965.046875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6-424D-B675-FD38EB236B89}"/>
            </c:ext>
          </c:extLst>
        </c:ser>
        <c:ser>
          <c:idx val="1"/>
          <c:order val="1"/>
          <c:tx>
            <c:strRef>
              <c:f>'金融1 (2)'!$C$38</c:f>
              <c:strCache>
                <c:ptCount val="1"/>
                <c:pt idx="0">
                  <c:v>1社平均貸付残高（百万円）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'金融1 (2)'!$H$36:$AG$36</c:f>
              <c:strCache>
                <c:ptCount val="26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1999年</c:v>
                </c:pt>
                <c:pt idx="9">
                  <c:v>2000年</c:v>
                </c:pt>
                <c:pt idx="10">
                  <c:v>2001年</c:v>
                </c:pt>
                <c:pt idx="11">
                  <c:v>2002年</c:v>
                </c:pt>
                <c:pt idx="12">
                  <c:v>2003年</c:v>
                </c:pt>
                <c:pt idx="13">
                  <c:v>2004年</c:v>
                </c:pt>
                <c:pt idx="14">
                  <c:v>2005年</c:v>
                </c:pt>
                <c:pt idx="15">
                  <c:v>2008年</c:v>
                </c:pt>
                <c:pt idx="16">
                  <c:v>2009年</c:v>
                </c:pt>
                <c:pt idx="17">
                  <c:v>2010年</c:v>
                </c:pt>
                <c:pt idx="18">
                  <c:v>2011年</c:v>
                </c:pt>
                <c:pt idx="19">
                  <c:v>2012年</c:v>
                </c:pt>
                <c:pt idx="20">
                  <c:v>2013年</c:v>
                </c:pt>
                <c:pt idx="21">
                  <c:v>2014年</c:v>
                </c:pt>
                <c:pt idx="22">
                  <c:v>2015年</c:v>
                </c:pt>
                <c:pt idx="23">
                  <c:v>2016年</c:v>
                </c:pt>
                <c:pt idx="24">
                  <c:v>2017年</c:v>
                </c:pt>
                <c:pt idx="25">
                  <c:v>2018年</c:v>
                </c:pt>
              </c:strCache>
            </c:strRef>
          </c:cat>
          <c:val>
            <c:numRef>
              <c:f>'金融1 (2)'!$H$38:$AG$38</c:f>
              <c:numCache>
                <c:formatCode>#,##0.0_ </c:formatCode>
                <c:ptCount val="26"/>
                <c:pt idx="0">
                  <c:v>5085.2</c:v>
                </c:pt>
                <c:pt idx="1">
                  <c:v>4440.8</c:v>
                </c:pt>
                <c:pt idx="2">
                  <c:v>4298.8</c:v>
                </c:pt>
                <c:pt idx="3">
                  <c:v>2274.8000000000002</c:v>
                </c:pt>
                <c:pt idx="4">
                  <c:v>3643.1149999999998</c:v>
                </c:pt>
                <c:pt idx="5">
                  <c:v>3571.8</c:v>
                </c:pt>
                <c:pt idx="6">
                  <c:v>5339.6</c:v>
                </c:pt>
                <c:pt idx="7">
                  <c:v>7667.7</c:v>
                </c:pt>
                <c:pt idx="8">
                  <c:v>16887.599999999999</c:v>
                </c:pt>
                <c:pt idx="9">
                  <c:v>16023.9</c:v>
                </c:pt>
                <c:pt idx="10">
                  <c:v>5113</c:v>
                </c:pt>
                <c:pt idx="11">
                  <c:v>6081.4</c:v>
                </c:pt>
                <c:pt idx="12">
                  <c:v>6465.8</c:v>
                </c:pt>
                <c:pt idx="13">
                  <c:v>4375.5</c:v>
                </c:pt>
                <c:pt idx="14">
                  <c:v>4538.3</c:v>
                </c:pt>
                <c:pt idx="15">
                  <c:v>14770.666666666668</c:v>
                </c:pt>
                <c:pt idx="16">
                  <c:v>13099.350649350648</c:v>
                </c:pt>
                <c:pt idx="17">
                  <c:v>12625.174825174825</c:v>
                </c:pt>
                <c:pt idx="18">
                  <c:v>10115.217391304348</c:v>
                </c:pt>
                <c:pt idx="19">
                  <c:v>7777.3049645390074</c:v>
                </c:pt>
                <c:pt idx="20">
                  <c:v>6295.652173913044</c:v>
                </c:pt>
                <c:pt idx="21">
                  <c:v>5480.30303030303</c:v>
                </c:pt>
                <c:pt idx="22">
                  <c:v>4775.3846153846152</c:v>
                </c:pt>
                <c:pt idx="23">
                  <c:v>4315.625</c:v>
                </c:pt>
                <c:pt idx="24">
                  <c:v>3809.375</c:v>
                </c:pt>
                <c:pt idx="25">
                  <c:v>3514.0625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6-424D-B675-FD38EB23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3700136"/>
        <c:axId val="623695216"/>
      </c:barChart>
      <c:lineChart>
        <c:grouping val="standard"/>
        <c:varyColors val="0"/>
        <c:ser>
          <c:idx val="2"/>
          <c:order val="2"/>
          <c:tx>
            <c:strRef>
              <c:f>'金融1 (2)'!$C$39</c:f>
              <c:strCache>
                <c:ptCount val="1"/>
                <c:pt idx="0">
                  <c:v>1件当たり平均貸付（千円）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'金融1 (2)'!$H$36:$AG$36</c:f>
              <c:strCache>
                <c:ptCount val="26"/>
                <c:pt idx="0">
                  <c:v>1990年</c:v>
                </c:pt>
                <c:pt idx="1">
                  <c:v>1991年</c:v>
                </c:pt>
                <c:pt idx="2">
                  <c:v>1992年</c:v>
                </c:pt>
                <c:pt idx="3">
                  <c:v>1993年</c:v>
                </c:pt>
                <c:pt idx="4">
                  <c:v>1994年</c:v>
                </c:pt>
                <c:pt idx="5">
                  <c:v>1995年</c:v>
                </c:pt>
                <c:pt idx="6">
                  <c:v>1996年</c:v>
                </c:pt>
                <c:pt idx="7">
                  <c:v>1997年</c:v>
                </c:pt>
                <c:pt idx="8">
                  <c:v>1999年</c:v>
                </c:pt>
                <c:pt idx="9">
                  <c:v>2000年</c:v>
                </c:pt>
                <c:pt idx="10">
                  <c:v>2001年</c:v>
                </c:pt>
                <c:pt idx="11">
                  <c:v>2002年</c:v>
                </c:pt>
                <c:pt idx="12">
                  <c:v>2003年</c:v>
                </c:pt>
                <c:pt idx="13">
                  <c:v>2004年</c:v>
                </c:pt>
                <c:pt idx="14">
                  <c:v>2005年</c:v>
                </c:pt>
                <c:pt idx="15">
                  <c:v>2008年</c:v>
                </c:pt>
                <c:pt idx="16">
                  <c:v>2009年</c:v>
                </c:pt>
                <c:pt idx="17">
                  <c:v>2010年</c:v>
                </c:pt>
                <c:pt idx="18">
                  <c:v>2011年</c:v>
                </c:pt>
                <c:pt idx="19">
                  <c:v>2012年</c:v>
                </c:pt>
                <c:pt idx="20">
                  <c:v>2013年</c:v>
                </c:pt>
                <c:pt idx="21">
                  <c:v>2014年</c:v>
                </c:pt>
                <c:pt idx="22">
                  <c:v>2015年</c:v>
                </c:pt>
                <c:pt idx="23">
                  <c:v>2016年</c:v>
                </c:pt>
                <c:pt idx="24">
                  <c:v>2017年</c:v>
                </c:pt>
                <c:pt idx="25">
                  <c:v>2018年</c:v>
                </c:pt>
              </c:strCache>
            </c:strRef>
          </c:cat>
          <c:val>
            <c:numRef>
              <c:f>'金融1 (2)'!$H$39:$AG$39</c:f>
              <c:numCache>
                <c:formatCode>#,##0.0_ </c:formatCode>
                <c:ptCount val="26"/>
                <c:pt idx="0">
                  <c:v>223.63733915016758</c:v>
                </c:pt>
                <c:pt idx="1">
                  <c:v>396.84724133616919</c:v>
                </c:pt>
                <c:pt idx="2">
                  <c:v>349.58404150639592</c:v>
                </c:pt>
                <c:pt idx="3">
                  <c:v>146.9</c:v>
                </c:pt>
                <c:pt idx="4">
                  <c:v>150.6</c:v>
                </c:pt>
                <c:pt idx="5">
                  <c:v>149</c:v>
                </c:pt>
                <c:pt idx="6">
                  <c:v>175.3</c:v>
                </c:pt>
                <c:pt idx="7">
                  <c:v>190.3</c:v>
                </c:pt>
                <c:pt idx="8">
                  <c:v>367</c:v>
                </c:pt>
                <c:pt idx="9">
                  <c:v>321.8</c:v>
                </c:pt>
                <c:pt idx="10">
                  <c:v>162.11674434826722</c:v>
                </c:pt>
                <c:pt idx="11">
                  <c:v>192.46154819925309</c:v>
                </c:pt>
                <c:pt idx="12">
                  <c:v>202.46751213402223</c:v>
                </c:pt>
                <c:pt idx="13">
                  <c:v>168.34673540841061</c:v>
                </c:pt>
                <c:pt idx="14">
                  <c:v>181.14073601021792</c:v>
                </c:pt>
                <c:pt idx="15">
                  <c:v>135</c:v>
                </c:pt>
                <c:pt idx="16">
                  <c:v>130.57012016101555</c:v>
                </c:pt>
                <c:pt idx="17">
                  <c:v>124</c:v>
                </c:pt>
                <c:pt idx="18">
                  <c:v>102</c:v>
                </c:pt>
                <c:pt idx="19">
                  <c:v>85</c:v>
                </c:pt>
                <c:pt idx="20">
                  <c:v>69</c:v>
                </c:pt>
                <c:pt idx="21">
                  <c:v>235</c:v>
                </c:pt>
                <c:pt idx="22">
                  <c:v>225</c:v>
                </c:pt>
                <c:pt idx="23">
                  <c:v>222</c:v>
                </c:pt>
                <c:pt idx="24">
                  <c:v>218</c:v>
                </c:pt>
                <c:pt idx="25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26-424D-B675-FD38EB23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718832"/>
        <c:axId val="623721456"/>
      </c:lineChart>
      <c:catAx>
        <c:axId val="623700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695216"/>
        <c:crosses val="autoZero"/>
        <c:auto val="1"/>
        <c:lblAlgn val="ctr"/>
        <c:lblOffset val="100"/>
        <c:noMultiLvlLbl val="0"/>
      </c:catAx>
      <c:valAx>
        <c:axId val="62369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700136"/>
        <c:crosses val="autoZero"/>
        <c:crossBetween val="between"/>
      </c:valAx>
      <c:valAx>
        <c:axId val="623721456"/>
        <c:scaling>
          <c:orientation val="minMax"/>
        </c:scaling>
        <c:delete val="0"/>
        <c:axPos val="r"/>
        <c:numFmt formatCode="#,##0.0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3718832"/>
        <c:crosses val="max"/>
        <c:crossBetween val="between"/>
      </c:valAx>
      <c:catAx>
        <c:axId val="62371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721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新規信用供与額</a:t>
            </a:r>
            <a:r>
              <a:rPr lang="en-US" altLang="ja-JP" sz="1200"/>
              <a:t>《</a:t>
            </a:r>
            <a:r>
              <a:rPr lang="ja-JP" altLang="en-US" sz="1200"/>
              <a:t>日本クレジット協会・日本の消費者信用統計</a:t>
            </a:r>
            <a:r>
              <a:rPr lang="en-US" altLang="ja-JP" sz="1200"/>
              <a:t>》1976-2018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'金融2 (2)'!$A$4</c:f>
              <c:strCache>
                <c:ptCount val="1"/>
                <c:pt idx="0">
                  <c:v>販売信用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(2)'!$B$3:$AS$3</c:f>
              <c:strCache>
                <c:ptCount val="44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  <c:pt idx="43">
                  <c:v>2018年</c:v>
                </c:pt>
              </c:strCache>
            </c:strRef>
          </c:cat>
          <c:val>
            <c:numRef>
              <c:f>'金融2 (2)'!$B$4:$AS$4</c:f>
              <c:numCache>
                <c:formatCode>#,##0_ </c:formatCode>
                <c:ptCount val="44"/>
                <c:pt idx="1">
                  <c:v>64696</c:v>
                </c:pt>
                <c:pt idx="2">
                  <c:v>72697</c:v>
                </c:pt>
                <c:pt idx="3">
                  <c:v>82303</c:v>
                </c:pt>
                <c:pt idx="4">
                  <c:v>96538</c:v>
                </c:pt>
                <c:pt idx="5">
                  <c:v>107485</c:v>
                </c:pt>
                <c:pt idx="6">
                  <c:v>120813</c:v>
                </c:pt>
                <c:pt idx="7">
                  <c:v>133485</c:v>
                </c:pt>
                <c:pt idx="8">
                  <c:v>147504</c:v>
                </c:pt>
                <c:pt idx="9">
                  <c:v>157530</c:v>
                </c:pt>
                <c:pt idx="10">
                  <c:v>168398</c:v>
                </c:pt>
                <c:pt idx="11">
                  <c:v>179582</c:v>
                </c:pt>
                <c:pt idx="12">
                  <c:v>189110</c:v>
                </c:pt>
                <c:pt idx="13">
                  <c:v>211986</c:v>
                </c:pt>
                <c:pt idx="14">
                  <c:v>234469</c:v>
                </c:pt>
                <c:pt idx="15">
                  <c:v>260211</c:v>
                </c:pt>
                <c:pt idx="16">
                  <c:v>276548</c:v>
                </c:pt>
                <c:pt idx="17">
                  <c:v>283742</c:v>
                </c:pt>
                <c:pt idx="18">
                  <c:v>278810</c:v>
                </c:pt>
                <c:pt idx="19">
                  <c:v>285062</c:v>
                </c:pt>
                <c:pt idx="20">
                  <c:v>300608</c:v>
                </c:pt>
                <c:pt idx="21">
                  <c:v>322020</c:v>
                </c:pt>
                <c:pt idx="22">
                  <c:v>330416</c:v>
                </c:pt>
                <c:pt idx="23">
                  <c:v>330469</c:v>
                </c:pt>
                <c:pt idx="24">
                  <c:v>332667</c:v>
                </c:pt>
                <c:pt idx="25">
                  <c:v>346490</c:v>
                </c:pt>
                <c:pt idx="26">
                  <c:v>355015</c:v>
                </c:pt>
                <c:pt idx="27">
                  <c:v>363459</c:v>
                </c:pt>
                <c:pt idx="28">
                  <c:v>347361</c:v>
                </c:pt>
                <c:pt idx="29">
                  <c:v>368205</c:v>
                </c:pt>
                <c:pt idx="30">
                  <c:v>371701</c:v>
                </c:pt>
                <c:pt idx="31">
                  <c:v>385738</c:v>
                </c:pt>
                <c:pt idx="32">
                  <c:v>398293</c:v>
                </c:pt>
                <c:pt idx="33">
                  <c:v>417347</c:v>
                </c:pt>
                <c:pt idx="34">
                  <c:v>406752</c:v>
                </c:pt>
                <c:pt idx="35">
                  <c:v>424751</c:v>
                </c:pt>
                <c:pt idx="36">
                  <c:v>442038</c:v>
                </c:pt>
                <c:pt idx="37">
                  <c:v>472177</c:v>
                </c:pt>
                <c:pt idx="38">
                  <c:v>491792</c:v>
                </c:pt>
                <c:pt idx="39">
                  <c:v>541564</c:v>
                </c:pt>
                <c:pt idx="40">
                  <c:v>579826</c:v>
                </c:pt>
                <c:pt idx="41">
                  <c:v>625831</c:v>
                </c:pt>
                <c:pt idx="42">
                  <c:v>673339</c:v>
                </c:pt>
                <c:pt idx="43">
                  <c:v>763837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B-4E1C-A6B6-EF518E581734}"/>
            </c:ext>
          </c:extLst>
        </c:ser>
        <c:ser>
          <c:idx val="1"/>
          <c:order val="1"/>
          <c:tx>
            <c:strRef>
              <c:f>'金融2 (2)'!$A$6</c:f>
              <c:strCache>
                <c:ptCount val="1"/>
                <c:pt idx="0">
                  <c:v>消費者金融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(2)'!$B$3:$AS$3</c:f>
              <c:strCache>
                <c:ptCount val="44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  <c:pt idx="43">
                  <c:v>2018年</c:v>
                </c:pt>
              </c:strCache>
            </c:strRef>
          </c:cat>
          <c:val>
            <c:numRef>
              <c:f>'金融2 (2)'!$B$6:$AS$6</c:f>
              <c:numCache>
                <c:formatCode>#,##0_ </c:formatCode>
                <c:ptCount val="44"/>
                <c:pt idx="1">
                  <c:v>51025</c:v>
                </c:pt>
                <c:pt idx="2">
                  <c:v>60140</c:v>
                </c:pt>
                <c:pt idx="3">
                  <c:v>71044</c:v>
                </c:pt>
                <c:pt idx="4">
                  <c:v>83712</c:v>
                </c:pt>
                <c:pt idx="5">
                  <c:v>102874</c:v>
                </c:pt>
                <c:pt idx="6">
                  <c:v>109777</c:v>
                </c:pt>
                <c:pt idx="7">
                  <c:v>136031</c:v>
                </c:pt>
                <c:pt idx="8">
                  <c:v>147595</c:v>
                </c:pt>
                <c:pt idx="9">
                  <c:v>156988</c:v>
                </c:pt>
                <c:pt idx="10">
                  <c:v>178662</c:v>
                </c:pt>
                <c:pt idx="11">
                  <c:v>204157</c:v>
                </c:pt>
                <c:pt idx="12">
                  <c:v>252820</c:v>
                </c:pt>
                <c:pt idx="13">
                  <c:v>287140</c:v>
                </c:pt>
                <c:pt idx="14">
                  <c:v>338521</c:v>
                </c:pt>
                <c:pt idx="15">
                  <c:v>395365</c:v>
                </c:pt>
                <c:pt idx="16">
                  <c:v>403124</c:v>
                </c:pt>
                <c:pt idx="17">
                  <c:v>400769</c:v>
                </c:pt>
                <c:pt idx="18">
                  <c:v>407002</c:v>
                </c:pt>
                <c:pt idx="19">
                  <c:v>422308</c:v>
                </c:pt>
                <c:pt idx="20">
                  <c:v>427987</c:v>
                </c:pt>
                <c:pt idx="21">
                  <c:v>434157</c:v>
                </c:pt>
                <c:pt idx="22">
                  <c:v>434789</c:v>
                </c:pt>
                <c:pt idx="23">
                  <c:v>430342</c:v>
                </c:pt>
                <c:pt idx="24">
                  <c:v>398585</c:v>
                </c:pt>
                <c:pt idx="25">
                  <c:v>389378</c:v>
                </c:pt>
                <c:pt idx="26">
                  <c:v>385948</c:v>
                </c:pt>
                <c:pt idx="27">
                  <c:v>364766</c:v>
                </c:pt>
                <c:pt idx="28">
                  <c:v>330217</c:v>
                </c:pt>
                <c:pt idx="29">
                  <c:v>320161</c:v>
                </c:pt>
                <c:pt idx="30">
                  <c:v>317817</c:v>
                </c:pt>
                <c:pt idx="31">
                  <c:v>288852</c:v>
                </c:pt>
                <c:pt idx="32">
                  <c:v>266761</c:v>
                </c:pt>
                <c:pt idx="33">
                  <c:v>222782</c:v>
                </c:pt>
                <c:pt idx="34">
                  <c:v>178416</c:v>
                </c:pt>
                <c:pt idx="35">
                  <c:v>137677</c:v>
                </c:pt>
                <c:pt idx="36">
                  <c:v>120133</c:v>
                </c:pt>
                <c:pt idx="37">
                  <c:v>123596</c:v>
                </c:pt>
                <c:pt idx="38">
                  <c:v>33057</c:v>
                </c:pt>
                <c:pt idx="39">
                  <c:v>33050</c:v>
                </c:pt>
                <c:pt idx="40">
                  <c:v>33860</c:v>
                </c:pt>
                <c:pt idx="41">
                  <c:v>35938</c:v>
                </c:pt>
                <c:pt idx="42">
                  <c:v>34958</c:v>
                </c:pt>
                <c:pt idx="43">
                  <c:v>35795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B-4E1C-A6B6-EF518E581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634064"/>
        <c:axId val="473634392"/>
      </c:lineChart>
      <c:catAx>
        <c:axId val="47363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3634392"/>
        <c:crosses val="autoZero"/>
        <c:auto val="1"/>
        <c:lblAlgn val="ctr"/>
        <c:lblOffset val="100"/>
        <c:noMultiLvlLbl val="0"/>
      </c:catAx>
      <c:valAx>
        <c:axId val="47363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363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信用供与残高</a:t>
            </a:r>
            <a:r>
              <a:rPr lang="en-US" altLang="ja-JP" sz="1200"/>
              <a:t>《</a:t>
            </a:r>
            <a:r>
              <a:rPr lang="ja-JP" altLang="en-US" sz="1200"/>
              <a:t>日本クレジット協会・日本の消費者信用統計</a:t>
            </a:r>
            <a:r>
              <a:rPr lang="en-US" altLang="ja-JP" sz="1200"/>
              <a:t>》1976-2018</a:t>
            </a:r>
            <a:r>
              <a:rPr lang="ja-JP" altLang="en-US" sz="1200"/>
              <a:t>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'金融2 (2)'!$A$11</c:f>
              <c:strCache>
                <c:ptCount val="1"/>
                <c:pt idx="0">
                  <c:v>販売信用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(2)'!$B$10:$AS$10</c:f>
              <c:strCache>
                <c:ptCount val="44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  <c:pt idx="43">
                  <c:v>2018年</c:v>
                </c:pt>
              </c:strCache>
            </c:strRef>
          </c:cat>
          <c:val>
            <c:numRef>
              <c:f>'金融2 (2)'!$B$11:$AS$11</c:f>
              <c:numCache>
                <c:formatCode>#,##0_);[Red]\(#,##0\)</c:formatCode>
                <c:ptCount val="44"/>
                <c:pt idx="1">
                  <c:v>32108</c:v>
                </c:pt>
                <c:pt idx="2">
                  <c:v>37307</c:v>
                </c:pt>
                <c:pt idx="3">
                  <c:v>43916</c:v>
                </c:pt>
                <c:pt idx="4">
                  <c:v>54006</c:v>
                </c:pt>
                <c:pt idx="5">
                  <c:v>63556</c:v>
                </c:pt>
                <c:pt idx="6">
                  <c:v>73138</c:v>
                </c:pt>
                <c:pt idx="7">
                  <c:v>82880</c:v>
                </c:pt>
                <c:pt idx="8">
                  <c:v>95633</c:v>
                </c:pt>
                <c:pt idx="9">
                  <c:v>100854</c:v>
                </c:pt>
                <c:pt idx="10">
                  <c:v>106974</c:v>
                </c:pt>
                <c:pt idx="11">
                  <c:v>113475</c:v>
                </c:pt>
                <c:pt idx="12">
                  <c:v>115831</c:v>
                </c:pt>
                <c:pt idx="13">
                  <c:v>132269</c:v>
                </c:pt>
                <c:pt idx="14">
                  <c:v>138641</c:v>
                </c:pt>
                <c:pt idx="15">
                  <c:v>153428</c:v>
                </c:pt>
                <c:pt idx="16">
                  <c:v>161618</c:v>
                </c:pt>
                <c:pt idx="17">
                  <c:v>169075</c:v>
                </c:pt>
                <c:pt idx="18">
                  <c:v>166862</c:v>
                </c:pt>
                <c:pt idx="19">
                  <c:v>170164</c:v>
                </c:pt>
                <c:pt idx="20">
                  <c:v>177166</c:v>
                </c:pt>
                <c:pt idx="21">
                  <c:v>182892</c:v>
                </c:pt>
                <c:pt idx="22">
                  <c:v>182621</c:v>
                </c:pt>
                <c:pt idx="23">
                  <c:v>171535</c:v>
                </c:pt>
                <c:pt idx="24">
                  <c:v>163518</c:v>
                </c:pt>
                <c:pt idx="25">
                  <c:v>159639</c:v>
                </c:pt>
                <c:pt idx="26">
                  <c:v>153683</c:v>
                </c:pt>
                <c:pt idx="27">
                  <c:v>148353</c:v>
                </c:pt>
                <c:pt idx="28">
                  <c:v>148316</c:v>
                </c:pt>
                <c:pt idx="29">
                  <c:v>147711</c:v>
                </c:pt>
                <c:pt idx="30">
                  <c:v>150394</c:v>
                </c:pt>
                <c:pt idx="31">
                  <c:v>148964</c:v>
                </c:pt>
                <c:pt idx="32">
                  <c:v>150290</c:v>
                </c:pt>
                <c:pt idx="33">
                  <c:v>149180</c:v>
                </c:pt>
                <c:pt idx="34">
                  <c:v>144954</c:v>
                </c:pt>
                <c:pt idx="35">
                  <c:v>141240</c:v>
                </c:pt>
                <c:pt idx="36">
                  <c:v>143666</c:v>
                </c:pt>
                <c:pt idx="37">
                  <c:v>150284</c:v>
                </c:pt>
                <c:pt idx="38">
                  <c:v>202775</c:v>
                </c:pt>
                <c:pt idx="39">
                  <c:v>219489</c:v>
                </c:pt>
                <c:pt idx="40">
                  <c:v>235289</c:v>
                </c:pt>
                <c:pt idx="41">
                  <c:v>251468</c:v>
                </c:pt>
                <c:pt idx="42">
                  <c:v>269734</c:v>
                </c:pt>
                <c:pt idx="43">
                  <c:v>295001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2-40BF-BC04-E38619BEA661}"/>
            </c:ext>
          </c:extLst>
        </c:ser>
        <c:ser>
          <c:idx val="1"/>
          <c:order val="1"/>
          <c:tx>
            <c:strRef>
              <c:f>'金融2 (2)'!$A$13</c:f>
              <c:strCache>
                <c:ptCount val="1"/>
                <c:pt idx="0">
                  <c:v>消費者金融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'金融2 (2)'!$B$10:$AS$10</c:f>
              <c:strCache>
                <c:ptCount val="44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  <c:pt idx="43">
                  <c:v>2018年</c:v>
                </c:pt>
              </c:strCache>
            </c:strRef>
          </c:cat>
          <c:val>
            <c:numRef>
              <c:f>'金融2 (2)'!$B$13:$AS$13</c:f>
              <c:numCache>
                <c:formatCode>#,##0_);[Red]\(#,##0\)</c:formatCode>
                <c:ptCount val="44"/>
                <c:pt idx="1">
                  <c:v>50264</c:v>
                </c:pt>
                <c:pt idx="2">
                  <c:v>58617</c:v>
                </c:pt>
                <c:pt idx="3">
                  <c:v>68169</c:v>
                </c:pt>
                <c:pt idx="4">
                  <c:v>76853</c:v>
                </c:pt>
                <c:pt idx="5">
                  <c:v>91608</c:v>
                </c:pt>
                <c:pt idx="6">
                  <c:v>104362</c:v>
                </c:pt>
                <c:pt idx="7">
                  <c:v>120151</c:v>
                </c:pt>
                <c:pt idx="8">
                  <c:v>138575</c:v>
                </c:pt>
                <c:pt idx="9">
                  <c:v>150330</c:v>
                </c:pt>
                <c:pt idx="10">
                  <c:v>166980</c:v>
                </c:pt>
                <c:pt idx="11">
                  <c:v>195952</c:v>
                </c:pt>
                <c:pt idx="12">
                  <c:v>241205</c:v>
                </c:pt>
                <c:pt idx="13">
                  <c:v>297833</c:v>
                </c:pt>
                <c:pt idx="14">
                  <c:v>390700</c:v>
                </c:pt>
                <c:pt idx="15">
                  <c:v>477557</c:v>
                </c:pt>
                <c:pt idx="16">
                  <c:v>522581</c:v>
                </c:pt>
                <c:pt idx="17">
                  <c:v>546308</c:v>
                </c:pt>
                <c:pt idx="18">
                  <c:v>574186</c:v>
                </c:pt>
                <c:pt idx="19">
                  <c:v>578946</c:v>
                </c:pt>
                <c:pt idx="20">
                  <c:v>570839</c:v>
                </c:pt>
                <c:pt idx="21">
                  <c:v>569515</c:v>
                </c:pt>
                <c:pt idx="22">
                  <c:v>560714</c:v>
                </c:pt>
                <c:pt idx="23">
                  <c:v>538288</c:v>
                </c:pt>
                <c:pt idx="24">
                  <c:v>504725</c:v>
                </c:pt>
                <c:pt idx="25">
                  <c:v>492608</c:v>
                </c:pt>
                <c:pt idx="26">
                  <c:v>482244</c:v>
                </c:pt>
                <c:pt idx="27">
                  <c:v>459397</c:v>
                </c:pt>
                <c:pt idx="28">
                  <c:v>441263</c:v>
                </c:pt>
                <c:pt idx="29">
                  <c:v>429900</c:v>
                </c:pt>
                <c:pt idx="30">
                  <c:v>405072</c:v>
                </c:pt>
                <c:pt idx="31">
                  <c:v>387451</c:v>
                </c:pt>
                <c:pt idx="32">
                  <c:v>365772</c:v>
                </c:pt>
                <c:pt idx="33">
                  <c:v>347234</c:v>
                </c:pt>
                <c:pt idx="34">
                  <c:v>305361</c:v>
                </c:pt>
                <c:pt idx="35">
                  <c:v>272008</c:v>
                </c:pt>
                <c:pt idx="36">
                  <c:v>247492</c:v>
                </c:pt>
                <c:pt idx="37">
                  <c:v>237213</c:v>
                </c:pt>
                <c:pt idx="38">
                  <c:v>67790</c:v>
                </c:pt>
                <c:pt idx="39">
                  <c:v>62287</c:v>
                </c:pt>
                <c:pt idx="40">
                  <c:v>60148</c:v>
                </c:pt>
                <c:pt idx="41">
                  <c:v>60627</c:v>
                </c:pt>
                <c:pt idx="42">
                  <c:v>62179</c:v>
                </c:pt>
                <c:pt idx="43">
                  <c:v>64882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2-40BF-BC04-E38619BE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890584"/>
        <c:axId val="463888616"/>
      </c:lineChart>
      <c:catAx>
        <c:axId val="46389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3888616"/>
        <c:crosses val="autoZero"/>
        <c:auto val="1"/>
        <c:lblAlgn val="ctr"/>
        <c:lblOffset val="100"/>
        <c:noMultiLvlLbl val="0"/>
      </c:catAx>
      <c:valAx>
        <c:axId val="46388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3890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4" Type="http://schemas.openxmlformats.org/officeDocument/2006/relationships/chart" Target="../charts/chart9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13" Type="http://schemas.openxmlformats.org/officeDocument/2006/relationships/chart" Target="../charts/chart116.xml"/><Relationship Id="rId18" Type="http://schemas.openxmlformats.org/officeDocument/2006/relationships/chart" Target="../charts/chart121.xml"/><Relationship Id="rId3" Type="http://schemas.openxmlformats.org/officeDocument/2006/relationships/chart" Target="../charts/chart106.xml"/><Relationship Id="rId21" Type="http://schemas.openxmlformats.org/officeDocument/2006/relationships/chart" Target="../charts/chart124.xml"/><Relationship Id="rId7" Type="http://schemas.openxmlformats.org/officeDocument/2006/relationships/chart" Target="../charts/chart110.xml"/><Relationship Id="rId12" Type="http://schemas.openxmlformats.org/officeDocument/2006/relationships/chart" Target="../charts/chart115.xml"/><Relationship Id="rId17" Type="http://schemas.openxmlformats.org/officeDocument/2006/relationships/chart" Target="../charts/chart120.xml"/><Relationship Id="rId2" Type="http://schemas.openxmlformats.org/officeDocument/2006/relationships/chart" Target="../charts/chart105.xml"/><Relationship Id="rId16" Type="http://schemas.openxmlformats.org/officeDocument/2006/relationships/chart" Target="../charts/chart119.xml"/><Relationship Id="rId20" Type="http://schemas.openxmlformats.org/officeDocument/2006/relationships/chart" Target="../charts/chart123.xml"/><Relationship Id="rId1" Type="http://schemas.openxmlformats.org/officeDocument/2006/relationships/chart" Target="../charts/chart104.xml"/><Relationship Id="rId6" Type="http://schemas.openxmlformats.org/officeDocument/2006/relationships/chart" Target="../charts/chart109.xml"/><Relationship Id="rId11" Type="http://schemas.openxmlformats.org/officeDocument/2006/relationships/chart" Target="../charts/chart114.xml"/><Relationship Id="rId5" Type="http://schemas.openxmlformats.org/officeDocument/2006/relationships/chart" Target="../charts/chart108.xml"/><Relationship Id="rId15" Type="http://schemas.openxmlformats.org/officeDocument/2006/relationships/chart" Target="../charts/chart118.xml"/><Relationship Id="rId23" Type="http://schemas.openxmlformats.org/officeDocument/2006/relationships/chart" Target="../charts/chart126.xml"/><Relationship Id="rId10" Type="http://schemas.openxmlformats.org/officeDocument/2006/relationships/chart" Target="../charts/chart113.xml"/><Relationship Id="rId19" Type="http://schemas.openxmlformats.org/officeDocument/2006/relationships/chart" Target="../charts/chart122.xml"/><Relationship Id="rId4" Type="http://schemas.openxmlformats.org/officeDocument/2006/relationships/chart" Target="../charts/chart107.xml"/><Relationship Id="rId9" Type="http://schemas.openxmlformats.org/officeDocument/2006/relationships/chart" Target="../charts/chart112.xml"/><Relationship Id="rId14" Type="http://schemas.openxmlformats.org/officeDocument/2006/relationships/chart" Target="../charts/chart117.xml"/><Relationship Id="rId22" Type="http://schemas.openxmlformats.org/officeDocument/2006/relationships/chart" Target="../charts/chart1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0" Type="http://schemas.openxmlformats.org/officeDocument/2006/relationships/chart" Target="../charts/chart67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63500</xdr:colOff>
      <xdr:row>61</xdr:row>
      <xdr:rowOff>22224</xdr:rowOff>
    </xdr:from>
    <xdr:to>
      <xdr:col>32</xdr:col>
      <xdr:colOff>152400</xdr:colOff>
      <xdr:row>76</xdr:row>
      <xdr:rowOff>165099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CA4049-E31D-40F3-9B69-20D3EE6FB4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281516</xdr:colOff>
      <xdr:row>61</xdr:row>
      <xdr:rowOff>34923</xdr:rowOff>
    </xdr:from>
    <xdr:to>
      <xdr:col>41</xdr:col>
      <xdr:colOff>395816</xdr:colOff>
      <xdr:row>77</xdr:row>
      <xdr:rowOff>31749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6D856D2-8F59-47FD-B3C5-0D58ED8849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270933</xdr:colOff>
      <xdr:row>77</xdr:row>
      <xdr:rowOff>76200</xdr:rowOff>
    </xdr:from>
    <xdr:to>
      <xdr:col>41</xdr:col>
      <xdr:colOff>423334</xdr:colOff>
      <xdr:row>93</xdr:row>
      <xdr:rowOff>105834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2F8ED43-363D-49B6-A88B-2080F0E13A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</xdr:colOff>
      <xdr:row>77</xdr:row>
      <xdr:rowOff>9523</xdr:rowOff>
    </xdr:from>
    <xdr:to>
      <xdr:col>32</xdr:col>
      <xdr:colOff>209551</xdr:colOff>
      <xdr:row>93</xdr:row>
      <xdr:rowOff>74082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DF38DD3-DAC8-4AF4-AAC4-B268927F6E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104779</xdr:colOff>
      <xdr:row>58</xdr:row>
      <xdr:rowOff>180979</xdr:rowOff>
    </xdr:from>
    <xdr:to>
      <xdr:col>11</xdr:col>
      <xdr:colOff>95250</xdr:colOff>
      <xdr:row>73</xdr:row>
      <xdr:rowOff>138112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D0286A2-802B-46F9-BBF6-1869549E0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90487</xdr:colOff>
      <xdr:row>74</xdr:row>
      <xdr:rowOff>23812</xdr:rowOff>
    </xdr:from>
    <xdr:to>
      <xdr:col>11</xdr:col>
      <xdr:colOff>95250</xdr:colOff>
      <xdr:row>89</xdr:row>
      <xdr:rowOff>57150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53C1A0BF-EBA5-454E-85C2-591EDD3ED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</xdr:colOff>
      <xdr:row>44</xdr:row>
      <xdr:rowOff>90486</xdr:rowOff>
    </xdr:from>
    <xdr:to>
      <xdr:col>7</xdr:col>
      <xdr:colOff>419100</xdr:colOff>
      <xdr:row>59</xdr:row>
      <xdr:rowOff>9525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C9CBA8-AD58-46BA-9035-3A1BDFC23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195262</xdr:colOff>
      <xdr:row>59</xdr:row>
      <xdr:rowOff>190500</xdr:rowOff>
    </xdr:from>
    <xdr:to>
      <xdr:col>7</xdr:col>
      <xdr:colOff>400050</xdr:colOff>
      <xdr:row>74</xdr:row>
      <xdr:rowOff>71438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AA59833-4691-4AD0-9762-3F8133CE0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147638</xdr:colOff>
      <xdr:row>35</xdr:row>
      <xdr:rowOff>142874</xdr:rowOff>
    </xdr:from>
    <xdr:to>
      <xdr:col>14</xdr:col>
      <xdr:colOff>57150</xdr:colOff>
      <xdr:row>47</xdr:row>
      <xdr:rowOff>200024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840DE8D-26A3-44FF-8FA5-787D9A123C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147637</xdr:colOff>
      <xdr:row>23</xdr:row>
      <xdr:rowOff>47624</xdr:rowOff>
    </xdr:from>
    <xdr:to>
      <xdr:col>14</xdr:col>
      <xdr:colOff>57149</xdr:colOff>
      <xdr:row>35</xdr:row>
      <xdr:rowOff>104774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AB59453-6866-4520-A589-26DC644642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114300</xdr:colOff>
      <xdr:row>23</xdr:row>
      <xdr:rowOff>42862</xdr:rowOff>
    </xdr:from>
    <xdr:to>
      <xdr:col>20</xdr:col>
      <xdr:colOff>171450</xdr:colOff>
      <xdr:row>35</xdr:row>
      <xdr:rowOff>100012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770AA225-DA9D-4688-ADCC-0AEDB2713F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119062</xdr:colOff>
      <xdr:row>35</xdr:row>
      <xdr:rowOff>161924</xdr:rowOff>
    </xdr:from>
    <xdr:to>
      <xdr:col>20</xdr:col>
      <xdr:colOff>176212</xdr:colOff>
      <xdr:row>47</xdr:row>
      <xdr:rowOff>219074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7BE6AAE5-8F0F-483B-BF25-FCDA9740BC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114299</xdr:colOff>
      <xdr:row>48</xdr:row>
      <xdr:rowOff>47626</xdr:rowOff>
    </xdr:from>
    <xdr:to>
      <xdr:col>20</xdr:col>
      <xdr:colOff>171449</xdr:colOff>
      <xdr:row>60</xdr:row>
      <xdr:rowOff>104776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1F2F21AF-24BD-4A18-9BD0-14ADD36631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142876</xdr:colOff>
      <xdr:row>48</xdr:row>
      <xdr:rowOff>38101</xdr:rowOff>
    </xdr:from>
    <xdr:to>
      <xdr:col>14</xdr:col>
      <xdr:colOff>52388</xdr:colOff>
      <xdr:row>60</xdr:row>
      <xdr:rowOff>95251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8ED247C-8394-4635-A460-DCFB421552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</xdr:colOff>
      <xdr:row>44</xdr:row>
      <xdr:rowOff>114299</xdr:rowOff>
    </xdr:from>
    <xdr:to>
      <xdr:col>8</xdr:col>
      <xdr:colOff>166686</xdr:colOff>
      <xdr:row>59</xdr:row>
      <xdr:rowOff>4763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EA5507-6015-4A57-B220-7ABD75447F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257175</xdr:colOff>
      <xdr:row>44</xdr:row>
      <xdr:rowOff>90486</xdr:rowOff>
    </xdr:from>
    <xdr:to>
      <xdr:col>17</xdr:col>
      <xdr:colOff>285750</xdr:colOff>
      <xdr:row>58</xdr:row>
      <xdr:rowOff>219075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E06FA25-EE7D-4A7A-A8B3-B023406CF8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59</xdr:row>
      <xdr:rowOff>34924</xdr:rowOff>
    </xdr:from>
    <xdr:to>
      <xdr:col>8</xdr:col>
      <xdr:colOff>165100</xdr:colOff>
      <xdr:row>71</xdr:row>
      <xdr:rowOff>222249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F7E20D0-53F8-45D1-BF81-6E4AA85FE9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228600</xdr:colOff>
      <xdr:row>59</xdr:row>
      <xdr:rowOff>28574</xdr:rowOff>
    </xdr:from>
    <xdr:to>
      <xdr:col>17</xdr:col>
      <xdr:colOff>254000</xdr:colOff>
      <xdr:row>71</xdr:row>
      <xdr:rowOff>209549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105E9F2A-1830-4A60-8A1D-70936EA43F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342900</xdr:colOff>
      <xdr:row>44</xdr:row>
      <xdr:rowOff>76200</xdr:rowOff>
    </xdr:from>
    <xdr:to>
      <xdr:col>26</xdr:col>
      <xdr:colOff>609600</xdr:colOff>
      <xdr:row>58</xdr:row>
      <xdr:rowOff>184150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ADD83E38-96E3-46F1-A53F-627301207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336550</xdr:colOff>
      <xdr:row>58</xdr:row>
      <xdr:rowOff>225424</xdr:rowOff>
    </xdr:from>
    <xdr:to>
      <xdr:col>26</xdr:col>
      <xdr:colOff>603250</xdr:colOff>
      <xdr:row>71</xdr:row>
      <xdr:rowOff>190499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D0004046-A1E6-4CAC-9EC9-64A8D3014A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679450</xdr:colOff>
      <xdr:row>44</xdr:row>
      <xdr:rowOff>219074</xdr:rowOff>
    </xdr:from>
    <xdr:to>
      <xdr:col>35</xdr:col>
      <xdr:colOff>571500</xdr:colOff>
      <xdr:row>64</xdr:row>
      <xdr:rowOff>25399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E9695C91-287E-46BA-84F9-434A9DFE3F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199431</xdr:colOff>
      <xdr:row>15</xdr:row>
      <xdr:rowOff>91876</xdr:rowOff>
    </xdr:from>
    <xdr:to>
      <xdr:col>39</xdr:col>
      <xdr:colOff>44649</xdr:colOff>
      <xdr:row>34</xdr:row>
      <xdr:rowOff>128985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EE99722-B636-4749-A8B0-A16317B042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402828</xdr:colOff>
      <xdr:row>2</xdr:row>
      <xdr:rowOff>424259</xdr:rowOff>
    </xdr:from>
    <xdr:to>
      <xdr:col>39</xdr:col>
      <xdr:colOff>182563</xdr:colOff>
      <xdr:row>13</xdr:row>
      <xdr:rowOff>146247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3A60670D-E138-412F-B088-1C81522BA4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291042</xdr:colOff>
      <xdr:row>54</xdr:row>
      <xdr:rowOff>200025</xdr:rowOff>
    </xdr:from>
    <xdr:to>
      <xdr:col>7</xdr:col>
      <xdr:colOff>1185333</xdr:colOff>
      <xdr:row>72</xdr:row>
      <xdr:rowOff>52917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515BA22-BF17-47B0-B3D7-7B7A2C6BDF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55</xdr:row>
      <xdr:rowOff>0</xdr:rowOff>
    </xdr:from>
    <xdr:to>
      <xdr:col>18</xdr:col>
      <xdr:colOff>497416</xdr:colOff>
      <xdr:row>72</xdr:row>
      <xdr:rowOff>52917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2E66D04-0B09-4014-9F97-E1F0203F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26458</xdr:colOff>
      <xdr:row>54</xdr:row>
      <xdr:rowOff>221192</xdr:rowOff>
    </xdr:from>
    <xdr:to>
      <xdr:col>30</xdr:col>
      <xdr:colOff>169333</xdr:colOff>
      <xdr:row>72</xdr:row>
      <xdr:rowOff>95250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58B88D3-5060-432F-8E6A-DD9AB599B7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5291</xdr:colOff>
      <xdr:row>72</xdr:row>
      <xdr:rowOff>168274</xdr:rowOff>
    </xdr:from>
    <xdr:to>
      <xdr:col>30</xdr:col>
      <xdr:colOff>201082</xdr:colOff>
      <xdr:row>94</xdr:row>
      <xdr:rowOff>52916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FAB815FB-3585-47DA-838F-55E3E92B1B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180974</xdr:colOff>
      <xdr:row>34</xdr:row>
      <xdr:rowOff>123824</xdr:rowOff>
    </xdr:from>
    <xdr:to>
      <xdr:col>9</xdr:col>
      <xdr:colOff>12699</xdr:colOff>
      <xdr:row>49</xdr:row>
      <xdr:rowOff>120649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CB4628-D67A-4D60-A346-D3E454A2B5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177800</xdr:colOff>
      <xdr:row>49</xdr:row>
      <xdr:rowOff>177800</xdr:rowOff>
    </xdr:from>
    <xdr:to>
      <xdr:col>9</xdr:col>
      <xdr:colOff>12700</xdr:colOff>
      <xdr:row>63</xdr:row>
      <xdr:rowOff>38100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1CD9226-9904-47CE-920B-66E607290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82550</xdr:colOff>
      <xdr:row>49</xdr:row>
      <xdr:rowOff>152400</xdr:rowOff>
    </xdr:from>
    <xdr:to>
      <xdr:col>16</xdr:col>
      <xdr:colOff>31750</xdr:colOff>
      <xdr:row>61</xdr:row>
      <xdr:rowOff>152400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FB4F14AE-766D-482F-8A3C-394734BD6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82556</xdr:colOff>
      <xdr:row>34</xdr:row>
      <xdr:rowOff>130174</xdr:rowOff>
    </xdr:from>
    <xdr:to>
      <xdr:col>16</xdr:col>
      <xdr:colOff>31756</xdr:colOff>
      <xdr:row>49</xdr:row>
      <xdr:rowOff>107949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4AAF7491-1C4E-4B61-B2E4-B9A0B8EFCD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101606</xdr:colOff>
      <xdr:row>34</xdr:row>
      <xdr:rowOff>104774</xdr:rowOff>
    </xdr:from>
    <xdr:to>
      <xdr:col>23</xdr:col>
      <xdr:colOff>558800</xdr:colOff>
      <xdr:row>49</xdr:row>
      <xdr:rowOff>95249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7FDB2496-A8BC-4F5A-A8A9-34AB3A0425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657224</xdr:colOff>
      <xdr:row>34</xdr:row>
      <xdr:rowOff>136524</xdr:rowOff>
    </xdr:from>
    <xdr:to>
      <xdr:col>35</xdr:col>
      <xdr:colOff>247650</xdr:colOff>
      <xdr:row>52</xdr:row>
      <xdr:rowOff>203200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21DBF21E-FC2F-4284-807F-4EAF425404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211887</xdr:colOff>
      <xdr:row>1</xdr:row>
      <xdr:rowOff>69640</xdr:rowOff>
    </xdr:from>
    <xdr:to>
      <xdr:col>5</xdr:col>
      <xdr:colOff>316027</xdr:colOff>
      <xdr:row>13</xdr:row>
      <xdr:rowOff>109010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6D6DFC8-4856-47B8-B95A-DB7EF6688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336254</xdr:colOff>
      <xdr:row>1</xdr:row>
      <xdr:rowOff>35945</xdr:rowOff>
    </xdr:from>
    <xdr:to>
      <xdr:col>19</xdr:col>
      <xdr:colOff>285454</xdr:colOff>
      <xdr:row>13</xdr:row>
      <xdr:rowOff>192880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556C388-D79F-4244-99A5-2679DCD18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124733</xdr:colOff>
      <xdr:row>34</xdr:row>
      <xdr:rowOff>0</xdr:rowOff>
    </xdr:from>
    <xdr:to>
      <xdr:col>6</xdr:col>
      <xdr:colOff>581933</xdr:colOff>
      <xdr:row>46</xdr:row>
      <xdr:rowOff>57150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A6E70338-9883-4F15-A938-8BACE05AD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317501</xdr:colOff>
      <xdr:row>34</xdr:row>
      <xdr:rowOff>11339</xdr:rowOff>
    </xdr:from>
    <xdr:to>
      <xdr:col>16</xdr:col>
      <xdr:colOff>481014</xdr:colOff>
      <xdr:row>47</xdr:row>
      <xdr:rowOff>160564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E33A7A40-3AB4-43FF-BF78-2326E6D93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188703</xdr:colOff>
      <xdr:row>16</xdr:row>
      <xdr:rowOff>193195</xdr:rowOff>
    </xdr:from>
    <xdr:to>
      <xdr:col>8</xdr:col>
      <xdr:colOff>139033</xdr:colOff>
      <xdr:row>31</xdr:row>
      <xdr:rowOff>121157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7246E443-40D9-4902-87B2-589BDD448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442784</xdr:colOff>
      <xdr:row>16</xdr:row>
      <xdr:rowOff>118124</xdr:rowOff>
    </xdr:from>
    <xdr:to>
      <xdr:col>32</xdr:col>
      <xdr:colOff>512192</xdr:colOff>
      <xdr:row>30</xdr:row>
      <xdr:rowOff>132411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F91B80BC-5C75-4574-9005-69A50F06B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68744</xdr:colOff>
      <xdr:row>33</xdr:row>
      <xdr:rowOff>191350</xdr:rowOff>
    </xdr:from>
    <xdr:to>
      <xdr:col>39</xdr:col>
      <xdr:colOff>381992</xdr:colOff>
      <xdr:row>47</xdr:row>
      <xdr:rowOff>44648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D40BAFB6-EC0B-4640-B3AA-9B706B51F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458279</xdr:colOff>
      <xdr:row>16</xdr:row>
      <xdr:rowOff>134787</xdr:rowOff>
    </xdr:from>
    <xdr:to>
      <xdr:col>23</xdr:col>
      <xdr:colOff>626379</xdr:colOff>
      <xdr:row>31</xdr:row>
      <xdr:rowOff>63046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172578E5-1AC6-43BC-BECE-08F14562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474123</xdr:colOff>
      <xdr:row>33</xdr:row>
      <xdr:rowOff>206601</xdr:rowOff>
    </xdr:from>
    <xdr:to>
      <xdr:col>31</xdr:col>
      <xdr:colOff>684608</xdr:colOff>
      <xdr:row>48</xdr:row>
      <xdr:rowOff>79828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7D710787-8CC6-41A5-A7D0-B37FA6AD6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275153</xdr:colOff>
      <xdr:row>1</xdr:row>
      <xdr:rowOff>120668</xdr:rowOff>
    </xdr:from>
    <xdr:to>
      <xdr:col>33</xdr:col>
      <xdr:colOff>269574</xdr:colOff>
      <xdr:row>14</xdr:row>
      <xdr:rowOff>49422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9FC50EFB-13D4-40C8-9690-F8C9E9F11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21180</xdr:colOff>
      <xdr:row>16</xdr:row>
      <xdr:rowOff>166364</xdr:rowOff>
    </xdr:from>
    <xdr:to>
      <xdr:col>15</xdr:col>
      <xdr:colOff>485439</xdr:colOff>
      <xdr:row>31</xdr:row>
      <xdr:rowOff>171127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455135E0-FD6E-4499-99ED-835204BBF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47624</xdr:colOff>
      <xdr:row>118</xdr:row>
      <xdr:rowOff>128587</xdr:rowOff>
    </xdr:from>
    <xdr:to>
      <xdr:col>26</xdr:col>
      <xdr:colOff>471487</xdr:colOff>
      <xdr:row>132</xdr:row>
      <xdr:rowOff>0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1844EB54-7B77-42BF-A73F-B64FFE521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76379</xdr:colOff>
      <xdr:row>1</xdr:row>
      <xdr:rowOff>48568</xdr:rowOff>
    </xdr:from>
    <xdr:to>
      <xdr:col>12</xdr:col>
      <xdr:colOff>13479</xdr:colOff>
      <xdr:row>13</xdr:row>
      <xdr:rowOff>112814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F219DE47-B277-4EFA-B761-12692E9C1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512192</xdr:colOff>
      <xdr:row>1</xdr:row>
      <xdr:rowOff>143774</xdr:rowOff>
    </xdr:from>
    <xdr:to>
      <xdr:col>26</xdr:col>
      <xdr:colOff>97095</xdr:colOff>
      <xdr:row>14</xdr:row>
      <xdr:rowOff>15918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B7479C0-499C-4305-8905-ABCCF6358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684608</xdr:colOff>
      <xdr:row>34</xdr:row>
      <xdr:rowOff>0</xdr:rowOff>
    </xdr:from>
    <xdr:to>
      <xdr:col>24</xdr:col>
      <xdr:colOff>228202</xdr:colOff>
      <xdr:row>47</xdr:row>
      <xdr:rowOff>143867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0080BA18-524E-4828-B562-9FC158286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163710</xdr:colOff>
      <xdr:row>50</xdr:row>
      <xdr:rowOff>64491</xdr:rowOff>
    </xdr:from>
    <xdr:to>
      <xdr:col>7</xdr:col>
      <xdr:colOff>267889</xdr:colOff>
      <xdr:row>64</xdr:row>
      <xdr:rowOff>148827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5C1B0865-0055-4085-A4FD-459FF4451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684608</xdr:colOff>
      <xdr:row>50</xdr:row>
      <xdr:rowOff>69454</xdr:rowOff>
    </xdr:from>
    <xdr:to>
      <xdr:col>14</xdr:col>
      <xdr:colOff>595312</xdr:colOff>
      <xdr:row>64</xdr:row>
      <xdr:rowOff>124023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6F090ED4-7A97-4DFE-9D45-EC33E4C65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9921</xdr:colOff>
      <xdr:row>50</xdr:row>
      <xdr:rowOff>64491</xdr:rowOff>
    </xdr:from>
    <xdr:to>
      <xdr:col>22</xdr:col>
      <xdr:colOff>515938</xdr:colOff>
      <xdr:row>64</xdr:row>
      <xdr:rowOff>148827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89A3BBB2-E209-4778-9C2A-3B6599687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491132</xdr:colOff>
      <xdr:row>51</xdr:row>
      <xdr:rowOff>34726</xdr:rowOff>
    </xdr:from>
    <xdr:to>
      <xdr:col>31</xdr:col>
      <xdr:colOff>466328</xdr:colOff>
      <xdr:row>65</xdr:row>
      <xdr:rowOff>29765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E101D95A-1C44-4C22-90E2-5A0AE0C35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33</xdr:col>
      <xdr:colOff>34726</xdr:colOff>
      <xdr:row>51</xdr:row>
      <xdr:rowOff>94258</xdr:rowOff>
    </xdr:from>
    <xdr:to>
      <xdr:col>40</xdr:col>
      <xdr:colOff>287734</xdr:colOff>
      <xdr:row>65</xdr:row>
      <xdr:rowOff>208359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9914FEC-18C6-42BA-A915-768B41BF0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41</xdr:col>
      <xdr:colOff>620117</xdr:colOff>
      <xdr:row>51</xdr:row>
      <xdr:rowOff>119062</xdr:rowOff>
    </xdr:from>
    <xdr:to>
      <xdr:col>48</xdr:col>
      <xdr:colOff>399851</xdr:colOff>
      <xdr:row>63</xdr:row>
      <xdr:rowOff>183356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B313E024-ACB2-4D6F-B3ED-90E5A580D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262929</xdr:colOff>
      <xdr:row>67</xdr:row>
      <xdr:rowOff>114101</xdr:rowOff>
    </xdr:from>
    <xdr:to>
      <xdr:col>8</xdr:col>
      <xdr:colOff>605233</xdr:colOff>
      <xdr:row>84</xdr:row>
      <xdr:rowOff>168672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528F1994-56C2-40B4-8797-AFCC7883B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54571</xdr:colOff>
      <xdr:row>67</xdr:row>
      <xdr:rowOff>99218</xdr:rowOff>
    </xdr:from>
    <xdr:to>
      <xdr:col>16</xdr:col>
      <xdr:colOff>248047</xdr:colOff>
      <xdr:row>84</xdr:row>
      <xdr:rowOff>163710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id="{D0CD3821-4A28-4D3F-A79A-71D09510F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31750</xdr:colOff>
      <xdr:row>61</xdr:row>
      <xdr:rowOff>56091</xdr:rowOff>
    </xdr:from>
    <xdr:to>
      <xdr:col>26</xdr:col>
      <xdr:colOff>364066</xdr:colOff>
      <xdr:row>79</xdr:row>
      <xdr:rowOff>211666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E3AB7-38EB-47EB-B6FE-923E8E7A01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438150</xdr:colOff>
      <xdr:row>61</xdr:row>
      <xdr:rowOff>22224</xdr:rowOff>
    </xdr:from>
    <xdr:to>
      <xdr:col>35</xdr:col>
      <xdr:colOff>941918</xdr:colOff>
      <xdr:row>79</xdr:row>
      <xdr:rowOff>211666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DB694A3-0D3B-4B81-A887-8729BE403E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44450</xdr:colOff>
      <xdr:row>80</xdr:row>
      <xdr:rowOff>77257</xdr:rowOff>
    </xdr:from>
    <xdr:to>
      <xdr:col>26</xdr:col>
      <xdr:colOff>380999</xdr:colOff>
      <xdr:row>99</xdr:row>
      <xdr:rowOff>190499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95B80D9-D627-4A51-AFBD-7FA30B038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480483</xdr:colOff>
      <xdr:row>80</xdr:row>
      <xdr:rowOff>50800</xdr:rowOff>
    </xdr:from>
    <xdr:to>
      <xdr:col>35</xdr:col>
      <xdr:colOff>920750</xdr:colOff>
      <xdr:row>99</xdr:row>
      <xdr:rowOff>179917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78F6BE5-1147-4FD1-828B-8884FC4D17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264583</xdr:colOff>
      <xdr:row>61</xdr:row>
      <xdr:rowOff>45508</xdr:rowOff>
    </xdr:from>
    <xdr:to>
      <xdr:col>18</xdr:col>
      <xdr:colOff>383116</xdr:colOff>
      <xdr:row>80</xdr:row>
      <xdr:rowOff>127000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8CF2146-117A-4DC0-AF8C-D0D0BEE9F5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531284</xdr:colOff>
      <xdr:row>61</xdr:row>
      <xdr:rowOff>45508</xdr:rowOff>
    </xdr:from>
    <xdr:to>
      <xdr:col>27</xdr:col>
      <xdr:colOff>455084</xdr:colOff>
      <xdr:row>80</xdr:row>
      <xdr:rowOff>127000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0ACAD6D-526E-4197-86B7-A72E20D3D3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80</xdr:row>
      <xdr:rowOff>210606</xdr:rowOff>
    </xdr:from>
    <xdr:to>
      <xdr:col>18</xdr:col>
      <xdr:colOff>381000</xdr:colOff>
      <xdr:row>100</xdr:row>
      <xdr:rowOff>57149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CD69DE6-ADD5-4C65-86D8-AE3DD364E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13</xdr:row>
      <xdr:rowOff>69850</xdr:rowOff>
    </xdr:from>
    <xdr:to>
      <xdr:col>30</xdr:col>
      <xdr:colOff>127000</xdr:colOff>
      <xdr:row>25</xdr:row>
      <xdr:rowOff>44456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4F6BBE4-A3C0-4496-82BB-B5D7FC12F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127000</xdr:colOff>
      <xdr:row>25</xdr:row>
      <xdr:rowOff>177799</xdr:rowOff>
    </xdr:from>
    <xdr:to>
      <xdr:col>30</xdr:col>
      <xdr:colOff>42334</xdr:colOff>
      <xdr:row>37</xdr:row>
      <xdr:rowOff>149224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AE8B6E0-2E49-458C-A78C-4EFDBED52D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254000</xdr:colOff>
      <xdr:row>13</xdr:row>
      <xdr:rowOff>102659</xdr:rowOff>
    </xdr:from>
    <xdr:to>
      <xdr:col>38</xdr:col>
      <xdr:colOff>965200</xdr:colOff>
      <xdr:row>25</xdr:row>
      <xdr:rowOff>102659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9FDB4ED-CBA5-4E6C-A28C-FDEE05B122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78317</xdr:colOff>
      <xdr:row>13</xdr:row>
      <xdr:rowOff>79375</xdr:rowOff>
    </xdr:from>
    <xdr:to>
      <xdr:col>45</xdr:col>
      <xdr:colOff>630767</xdr:colOff>
      <xdr:row>25</xdr:row>
      <xdr:rowOff>88901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4B9FDDF-086E-48D5-BF61-F5FB596B64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114300</xdr:colOff>
      <xdr:row>13</xdr:row>
      <xdr:rowOff>106892</xdr:rowOff>
    </xdr:from>
    <xdr:to>
      <xdr:col>54</xdr:col>
      <xdr:colOff>387350</xdr:colOff>
      <xdr:row>25</xdr:row>
      <xdr:rowOff>97368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A4B0637F-0657-4D95-904D-C118120393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148167</xdr:colOff>
      <xdr:row>25</xdr:row>
      <xdr:rowOff>221192</xdr:rowOff>
    </xdr:from>
    <xdr:to>
      <xdr:col>38</xdr:col>
      <xdr:colOff>916516</xdr:colOff>
      <xdr:row>37</xdr:row>
      <xdr:rowOff>221192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B5AD8A0C-A01D-4A94-86D1-16878E34C1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78317</xdr:colOff>
      <xdr:row>25</xdr:row>
      <xdr:rowOff>197908</xdr:rowOff>
    </xdr:from>
    <xdr:to>
      <xdr:col>45</xdr:col>
      <xdr:colOff>624417</xdr:colOff>
      <xdr:row>37</xdr:row>
      <xdr:rowOff>197908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21CC91-A8C4-41D0-B460-20340012E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74083</xdr:colOff>
      <xdr:row>25</xdr:row>
      <xdr:rowOff>183090</xdr:rowOff>
    </xdr:from>
    <xdr:to>
      <xdr:col>54</xdr:col>
      <xdr:colOff>359833</xdr:colOff>
      <xdr:row>37</xdr:row>
      <xdr:rowOff>173566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8E168B2D-5746-4DE3-9C62-BA9CB7D2A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120650</xdr:colOff>
      <xdr:row>37</xdr:row>
      <xdr:rowOff>212725</xdr:rowOff>
    </xdr:from>
    <xdr:to>
      <xdr:col>30</xdr:col>
      <xdr:colOff>21167</xdr:colOff>
      <xdr:row>49</xdr:row>
      <xdr:rowOff>212725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7FB98F09-0FCF-4B16-92BD-61D6E377E5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169334</xdr:colOff>
      <xdr:row>38</xdr:row>
      <xdr:rowOff>78317</xdr:rowOff>
    </xdr:from>
    <xdr:to>
      <xdr:col>38</xdr:col>
      <xdr:colOff>891116</xdr:colOff>
      <xdr:row>50</xdr:row>
      <xdr:rowOff>101600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4ACE5CC5-863B-4722-82CB-8FF670A39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50801</xdr:colOff>
      <xdr:row>38</xdr:row>
      <xdr:rowOff>4233</xdr:rowOff>
    </xdr:from>
    <xdr:to>
      <xdr:col>45</xdr:col>
      <xdr:colOff>615951</xdr:colOff>
      <xdr:row>50</xdr:row>
      <xdr:rowOff>40216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FCE58F4E-640A-4537-8873-08330F896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651933</xdr:colOff>
      <xdr:row>38</xdr:row>
      <xdr:rowOff>41275</xdr:rowOff>
    </xdr:from>
    <xdr:to>
      <xdr:col>54</xdr:col>
      <xdr:colOff>287866</xdr:colOff>
      <xdr:row>50</xdr:row>
      <xdr:rowOff>44451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4F7C2B4B-ECE8-4DDA-A7AC-F08E31F8FA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84667</xdr:colOff>
      <xdr:row>80</xdr:row>
      <xdr:rowOff>85724</xdr:rowOff>
    </xdr:from>
    <xdr:to>
      <xdr:col>6</xdr:col>
      <xdr:colOff>548217</xdr:colOff>
      <xdr:row>95</xdr:row>
      <xdr:rowOff>88899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3C54AC-E423-433E-8CD0-632B15411D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594783</xdr:colOff>
      <xdr:row>80</xdr:row>
      <xdr:rowOff>85724</xdr:rowOff>
    </xdr:from>
    <xdr:to>
      <xdr:col>13</xdr:col>
      <xdr:colOff>677333</xdr:colOff>
      <xdr:row>95</xdr:row>
      <xdr:rowOff>57149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2CEE0B9-4F00-4979-94CE-989BA59F75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88900</xdr:colOff>
      <xdr:row>95</xdr:row>
      <xdr:rowOff>139701</xdr:rowOff>
    </xdr:from>
    <xdr:to>
      <xdr:col>6</xdr:col>
      <xdr:colOff>571500</xdr:colOff>
      <xdr:row>110</xdr:row>
      <xdr:rowOff>88901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4E1E521-F247-43A8-9D66-16FBB703F8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611716</xdr:colOff>
      <xdr:row>95</xdr:row>
      <xdr:rowOff>127000</xdr:rowOff>
    </xdr:from>
    <xdr:to>
      <xdr:col>13</xdr:col>
      <xdr:colOff>687916</xdr:colOff>
      <xdr:row>110</xdr:row>
      <xdr:rowOff>76199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BC96EC5-1678-4E2B-8A87-352D95BAF5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91016</xdr:colOff>
      <xdr:row>110</xdr:row>
      <xdr:rowOff>49740</xdr:rowOff>
    </xdr:from>
    <xdr:to>
      <xdr:col>6</xdr:col>
      <xdr:colOff>567266</xdr:colOff>
      <xdr:row>123</xdr:row>
      <xdr:rowOff>165098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FBD4B575-7E32-4340-80CD-16D042D29A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628650</xdr:colOff>
      <xdr:row>110</xdr:row>
      <xdr:rowOff>25400</xdr:rowOff>
    </xdr:from>
    <xdr:to>
      <xdr:col>13</xdr:col>
      <xdr:colOff>704850</xdr:colOff>
      <xdr:row>123</xdr:row>
      <xdr:rowOff>150283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52230D80-DE4E-427B-8C37-C0687C1C7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74083</xdr:colOff>
      <xdr:row>109</xdr:row>
      <xdr:rowOff>178857</xdr:rowOff>
    </xdr:from>
    <xdr:to>
      <xdr:col>21</xdr:col>
      <xdr:colOff>582084</xdr:colOff>
      <xdr:row>123</xdr:row>
      <xdr:rowOff>169332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E1A38068-731E-44B4-83A8-4E35B28772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698501</xdr:colOff>
      <xdr:row>109</xdr:row>
      <xdr:rowOff>205316</xdr:rowOff>
    </xdr:from>
    <xdr:to>
      <xdr:col>28</xdr:col>
      <xdr:colOff>783167</xdr:colOff>
      <xdr:row>123</xdr:row>
      <xdr:rowOff>211666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49352F71-0F8C-4C57-9DA2-EDC782ECF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69849</xdr:colOff>
      <xdr:row>80</xdr:row>
      <xdr:rowOff>76200</xdr:rowOff>
    </xdr:from>
    <xdr:to>
      <xdr:col>21</xdr:col>
      <xdr:colOff>645584</xdr:colOff>
      <xdr:row>95</xdr:row>
      <xdr:rowOff>69850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BCFE7873-38E9-4938-97D9-E935964AF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105835</xdr:colOff>
      <xdr:row>80</xdr:row>
      <xdr:rowOff>129116</xdr:rowOff>
    </xdr:from>
    <xdr:to>
      <xdr:col>35</xdr:col>
      <xdr:colOff>103717</xdr:colOff>
      <xdr:row>95</xdr:row>
      <xdr:rowOff>103716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6B47815C-6F01-4AB2-BE37-FBBB40609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93132</xdr:colOff>
      <xdr:row>95</xdr:row>
      <xdr:rowOff>122766</xdr:rowOff>
    </xdr:from>
    <xdr:to>
      <xdr:col>21</xdr:col>
      <xdr:colOff>613833</xdr:colOff>
      <xdr:row>109</xdr:row>
      <xdr:rowOff>222250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4315EF9D-88AC-44CA-9988-A7C37BEA0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137585</xdr:colOff>
      <xdr:row>95</xdr:row>
      <xdr:rowOff>205317</xdr:rowOff>
    </xdr:from>
    <xdr:to>
      <xdr:col>35</xdr:col>
      <xdr:colOff>141817</xdr:colOff>
      <xdr:row>110</xdr:row>
      <xdr:rowOff>148167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D1D7746E-143F-4D43-973C-917ED1307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709082</xdr:colOff>
      <xdr:row>80</xdr:row>
      <xdr:rowOff>107950</xdr:rowOff>
    </xdr:from>
    <xdr:to>
      <xdr:col>28</xdr:col>
      <xdr:colOff>793750</xdr:colOff>
      <xdr:row>95</xdr:row>
      <xdr:rowOff>101600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86A35B5E-CBEB-4E86-A1C5-9F6429886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0</xdr:colOff>
      <xdr:row>95</xdr:row>
      <xdr:rowOff>162984</xdr:rowOff>
    </xdr:from>
    <xdr:to>
      <xdr:col>28</xdr:col>
      <xdr:colOff>762001</xdr:colOff>
      <xdr:row>109</xdr:row>
      <xdr:rowOff>211667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4101DEC7-264C-4778-976F-CBE0C7D8E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190501</xdr:colOff>
      <xdr:row>110</xdr:row>
      <xdr:rowOff>167217</xdr:rowOff>
    </xdr:from>
    <xdr:to>
      <xdr:col>35</xdr:col>
      <xdr:colOff>139701</xdr:colOff>
      <xdr:row>123</xdr:row>
      <xdr:rowOff>186267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11836A08-ECD4-44EA-BE6D-25EF56B40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385233</xdr:colOff>
      <xdr:row>80</xdr:row>
      <xdr:rowOff>161924</xdr:rowOff>
    </xdr:from>
    <xdr:to>
      <xdr:col>42</xdr:col>
      <xdr:colOff>531284</xdr:colOff>
      <xdr:row>95</xdr:row>
      <xdr:rowOff>158749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B13A8304-288D-4A8C-B63F-025911259C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389467</xdr:colOff>
      <xdr:row>96</xdr:row>
      <xdr:rowOff>8467</xdr:rowOff>
    </xdr:from>
    <xdr:to>
      <xdr:col>42</xdr:col>
      <xdr:colOff>535518</xdr:colOff>
      <xdr:row>110</xdr:row>
      <xdr:rowOff>190500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FFA6424A-A50F-4AD1-BCED-BC0E4DF4C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389466</xdr:colOff>
      <xdr:row>110</xdr:row>
      <xdr:rowOff>175683</xdr:rowOff>
    </xdr:from>
    <xdr:to>
      <xdr:col>42</xdr:col>
      <xdr:colOff>522817</xdr:colOff>
      <xdr:row>123</xdr:row>
      <xdr:rowOff>169333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9D6B11C-44C5-4A53-B16D-1D3EC0545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152399</xdr:colOff>
      <xdr:row>80</xdr:row>
      <xdr:rowOff>118533</xdr:rowOff>
    </xdr:from>
    <xdr:to>
      <xdr:col>51</xdr:col>
      <xdr:colOff>84666</xdr:colOff>
      <xdr:row>95</xdr:row>
      <xdr:rowOff>162983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id="{5A6455C9-A261-4FAA-A2BF-F39E346C5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152401</xdr:colOff>
      <xdr:row>96</xdr:row>
      <xdr:rowOff>16934</xdr:rowOff>
    </xdr:from>
    <xdr:to>
      <xdr:col>51</xdr:col>
      <xdr:colOff>84667</xdr:colOff>
      <xdr:row>110</xdr:row>
      <xdr:rowOff>198967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0DAF5E44-DFD0-43B5-8498-E8DD8BC1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124882</xdr:colOff>
      <xdr:row>111</xdr:row>
      <xdr:rowOff>31751</xdr:rowOff>
    </xdr:from>
    <xdr:to>
      <xdr:col>51</xdr:col>
      <xdr:colOff>31750</xdr:colOff>
      <xdr:row>123</xdr:row>
      <xdr:rowOff>190500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5AD4D3A5-DE59-44D1-8A9A-61CEECB3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51</xdr:col>
      <xdr:colOff>264584</xdr:colOff>
      <xdr:row>95</xdr:row>
      <xdr:rowOff>226483</xdr:rowOff>
    </xdr:from>
    <xdr:to>
      <xdr:col>58</xdr:col>
      <xdr:colOff>624417</xdr:colOff>
      <xdr:row>110</xdr:row>
      <xdr:rowOff>194733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id="{08EEA205-6A34-4F31-AAEB-9BC8D778C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51</xdr:col>
      <xdr:colOff>285750</xdr:colOff>
      <xdr:row>80</xdr:row>
      <xdr:rowOff>122767</xdr:rowOff>
    </xdr:from>
    <xdr:to>
      <xdr:col>58</xdr:col>
      <xdr:colOff>647699</xdr:colOff>
      <xdr:row>95</xdr:row>
      <xdr:rowOff>160867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597D9A2D-7400-478F-A45B-0EAAF6092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68</xdr:row>
      <xdr:rowOff>0</xdr:rowOff>
    </xdr:from>
    <xdr:to>
      <xdr:col>6</xdr:col>
      <xdr:colOff>533400</xdr:colOff>
      <xdr:row>81</xdr:row>
      <xdr:rowOff>38100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59AF70A-69E2-4ECB-BB95-A2FB75234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50800</xdr:colOff>
      <xdr:row>81</xdr:row>
      <xdr:rowOff>82550</xdr:rowOff>
    </xdr:from>
    <xdr:to>
      <xdr:col>6</xdr:col>
      <xdr:colOff>546100</xdr:colOff>
      <xdr:row>94</xdr:row>
      <xdr:rowOff>107950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BCA22753-DC94-4157-A399-BF1B9CA53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44450</xdr:colOff>
      <xdr:row>94</xdr:row>
      <xdr:rowOff>184150</xdr:rowOff>
    </xdr:from>
    <xdr:to>
      <xdr:col>6</xdr:col>
      <xdr:colOff>539750</xdr:colOff>
      <xdr:row>107</xdr:row>
      <xdr:rowOff>222250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DA22193B-1005-4B1F-B58C-04CA1350D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596900</xdr:colOff>
      <xdr:row>68</xdr:row>
      <xdr:rowOff>0</xdr:rowOff>
    </xdr:from>
    <xdr:to>
      <xdr:col>13</xdr:col>
      <xdr:colOff>127000</xdr:colOff>
      <xdr:row>81</xdr:row>
      <xdr:rowOff>31750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CEC0D630-B5D9-4B25-9F5A-5EC3C088B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615950</xdr:colOff>
      <xdr:row>81</xdr:row>
      <xdr:rowOff>69850</xdr:rowOff>
    </xdr:from>
    <xdr:to>
      <xdr:col>13</xdr:col>
      <xdr:colOff>139700</xdr:colOff>
      <xdr:row>94</xdr:row>
      <xdr:rowOff>127000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572D2C5E-D7FA-4316-BA7F-CB2CA26EB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596900</xdr:colOff>
      <xdr:row>94</xdr:row>
      <xdr:rowOff>177800</xdr:rowOff>
    </xdr:from>
    <xdr:to>
      <xdr:col>13</xdr:col>
      <xdr:colOff>120650</xdr:colOff>
      <xdr:row>108</xdr:row>
      <xdr:rowOff>6350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3D305E1D-4F21-44DA-9DC5-6A81AE924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57150</xdr:colOff>
      <xdr:row>108</xdr:row>
      <xdr:rowOff>44450</xdr:rowOff>
    </xdr:from>
    <xdr:to>
      <xdr:col>6</xdr:col>
      <xdr:colOff>539750</xdr:colOff>
      <xdr:row>121</xdr:row>
      <xdr:rowOff>146050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C0A9F355-7210-4794-A8E2-BE56E82A4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615950</xdr:colOff>
      <xdr:row>108</xdr:row>
      <xdr:rowOff>63500</xdr:rowOff>
    </xdr:from>
    <xdr:to>
      <xdr:col>13</xdr:col>
      <xdr:colOff>152400</xdr:colOff>
      <xdr:row>121</xdr:row>
      <xdr:rowOff>139700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9D2ADABF-E0FF-452D-811E-1452F6E7F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234950</xdr:colOff>
      <xdr:row>68</xdr:row>
      <xdr:rowOff>12700</xdr:rowOff>
    </xdr:from>
    <xdr:to>
      <xdr:col>20</xdr:col>
      <xdr:colOff>101600</xdr:colOff>
      <xdr:row>81</xdr:row>
      <xdr:rowOff>31750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E40B9A6E-DD37-4381-8A42-060533AD5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228600</xdr:colOff>
      <xdr:row>81</xdr:row>
      <xdr:rowOff>82550</xdr:rowOff>
    </xdr:from>
    <xdr:to>
      <xdr:col>20</xdr:col>
      <xdr:colOff>95250</xdr:colOff>
      <xdr:row>94</xdr:row>
      <xdr:rowOff>95250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78C5F4B7-A87C-4721-90D6-07AFC0804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165100</xdr:colOff>
      <xdr:row>68</xdr:row>
      <xdr:rowOff>12700</xdr:rowOff>
    </xdr:from>
    <xdr:to>
      <xdr:col>27</xdr:col>
      <xdr:colOff>412750</xdr:colOff>
      <xdr:row>82</xdr:row>
      <xdr:rowOff>139700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CD86132D-F18F-4743-871E-870C395E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0</xdr:rowOff>
    </xdr:from>
    <xdr:to>
      <xdr:col>6</xdr:col>
      <xdr:colOff>107950</xdr:colOff>
      <xdr:row>72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F81EF3B-7E31-4C22-94EC-AF5E1DB9A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72</xdr:row>
      <xdr:rowOff>57150</xdr:rowOff>
    </xdr:from>
    <xdr:to>
      <xdr:col>6</xdr:col>
      <xdr:colOff>107950</xdr:colOff>
      <xdr:row>84</xdr:row>
      <xdr:rowOff>57150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2E231ECE-50D8-4A79-9EC6-F8D5D0FD5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84</xdr:row>
      <xdr:rowOff>133350</xdr:rowOff>
    </xdr:from>
    <xdr:to>
      <xdr:col>6</xdr:col>
      <xdr:colOff>127000</xdr:colOff>
      <xdr:row>97</xdr:row>
      <xdr:rowOff>127000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A55BA9CF-C1D7-4F5E-B803-35B3BB19E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212725</xdr:colOff>
      <xdr:row>60</xdr:row>
      <xdr:rowOff>20637</xdr:rowOff>
    </xdr:from>
    <xdr:to>
      <xdr:col>13</xdr:col>
      <xdr:colOff>142875</xdr:colOff>
      <xdr:row>72</xdr:row>
      <xdr:rowOff>4762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A6AEF924-5605-4FAA-90C8-09BA222B82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180975</xdr:colOff>
      <xdr:row>59</xdr:row>
      <xdr:rowOff>223837</xdr:rowOff>
    </xdr:from>
    <xdr:to>
      <xdr:col>25</xdr:col>
      <xdr:colOff>600075</xdr:colOff>
      <xdr:row>72</xdr:row>
      <xdr:rowOff>57149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238997-45FC-431A-A8D7-78ED6537EE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709612</xdr:colOff>
      <xdr:row>60</xdr:row>
      <xdr:rowOff>9525</xdr:rowOff>
    </xdr:from>
    <xdr:to>
      <xdr:col>45</xdr:col>
      <xdr:colOff>638174</xdr:colOff>
      <xdr:row>72</xdr:row>
      <xdr:rowOff>66675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3B64885-6AC6-4BE5-BD6B-9E975EDB1E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185736</xdr:colOff>
      <xdr:row>72</xdr:row>
      <xdr:rowOff>128586</xdr:rowOff>
    </xdr:from>
    <xdr:to>
      <xdr:col>25</xdr:col>
      <xdr:colOff>590549</xdr:colOff>
      <xdr:row>86</xdr:row>
      <xdr:rowOff>9524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13E64588-A6A2-466C-A8B8-43BAF586D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723900</xdr:colOff>
      <xdr:row>72</xdr:row>
      <xdr:rowOff>142874</xdr:rowOff>
    </xdr:from>
    <xdr:to>
      <xdr:col>45</xdr:col>
      <xdr:colOff>628650</xdr:colOff>
      <xdr:row>86</xdr:row>
      <xdr:rowOff>9525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DB5E09C-E1F1-4F8F-9C06-146E58C87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700086</xdr:colOff>
      <xdr:row>60</xdr:row>
      <xdr:rowOff>23812</xdr:rowOff>
    </xdr:from>
    <xdr:to>
      <xdr:col>59</xdr:col>
      <xdr:colOff>114300</xdr:colOff>
      <xdr:row>72</xdr:row>
      <xdr:rowOff>80962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5BF6FE38-0B1C-41F2-B859-1256139A1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171449</xdr:colOff>
      <xdr:row>60</xdr:row>
      <xdr:rowOff>23813</xdr:rowOff>
    </xdr:from>
    <xdr:to>
      <xdr:col>66</xdr:col>
      <xdr:colOff>371474</xdr:colOff>
      <xdr:row>72</xdr:row>
      <xdr:rowOff>80963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D8EB2B1B-A528-426B-913E-B94201CEE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166685</xdr:colOff>
      <xdr:row>72</xdr:row>
      <xdr:rowOff>161925</xdr:rowOff>
    </xdr:from>
    <xdr:to>
      <xdr:col>66</xdr:col>
      <xdr:colOff>361948</xdr:colOff>
      <xdr:row>86</xdr:row>
      <xdr:rowOff>76200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51244D4-D955-4A19-A602-838E695A4F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313264</xdr:colOff>
      <xdr:row>36</xdr:row>
      <xdr:rowOff>94189</xdr:rowOff>
    </xdr:from>
    <xdr:to>
      <xdr:col>9</xdr:col>
      <xdr:colOff>556153</xdr:colOff>
      <xdr:row>51</xdr:row>
      <xdr:rowOff>146049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6F5C9C-7716-4A9F-A8A4-53BE16D3D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75</xdr:row>
      <xdr:rowOff>38098</xdr:rowOff>
    </xdr:from>
    <xdr:to>
      <xdr:col>7</xdr:col>
      <xdr:colOff>171450</xdr:colOff>
      <xdr:row>90</xdr:row>
      <xdr:rowOff>185736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2B0EF36-E9E8-4E91-92C2-8C2EAAFF8C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280987</xdr:colOff>
      <xdr:row>91</xdr:row>
      <xdr:rowOff>61912</xdr:rowOff>
    </xdr:from>
    <xdr:to>
      <xdr:col>8</xdr:col>
      <xdr:colOff>0</xdr:colOff>
      <xdr:row>107</xdr:row>
      <xdr:rowOff>4761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0013CC1-54E3-411F-8FE3-7F47367CF3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242887</xdr:colOff>
      <xdr:row>74</xdr:row>
      <xdr:rowOff>223836</xdr:rowOff>
    </xdr:from>
    <xdr:to>
      <xdr:col>14</xdr:col>
      <xdr:colOff>614362</xdr:colOff>
      <xdr:row>90</xdr:row>
      <xdr:rowOff>171449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57734F6E-BA3B-4539-8B2C-0843F1A40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742949</xdr:colOff>
      <xdr:row>75</xdr:row>
      <xdr:rowOff>23812</xdr:rowOff>
    </xdr:from>
    <xdr:to>
      <xdr:col>20</xdr:col>
      <xdr:colOff>190499</xdr:colOff>
      <xdr:row>90</xdr:row>
      <xdr:rowOff>166687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67A16162-ABF8-45E0-AF1B-DEEE671C0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161925</xdr:colOff>
      <xdr:row>91</xdr:row>
      <xdr:rowOff>66675</xdr:rowOff>
    </xdr:from>
    <xdr:to>
      <xdr:col>14</xdr:col>
      <xdr:colOff>171450</xdr:colOff>
      <xdr:row>107</xdr:row>
      <xdr:rowOff>42863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B2FEBE1-E48A-4F3A-8D5A-826BF6621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0"/>
  <sheetViews>
    <sheetView view="pageBreakPreview" zoomScale="60" zoomScaleNormal="100" workbookViewId="0">
      <selection activeCell="I4" sqref="I4"/>
    </sheetView>
  </sheetViews>
  <sheetFormatPr defaultRowHeight="18"/>
  <cols>
    <col min="1" max="1" width="8.08203125" customWidth="1"/>
    <col min="2" max="2" width="10.33203125" style="5" customWidth="1"/>
    <col min="3" max="3" width="10.6640625" style="5" customWidth="1"/>
    <col min="4" max="4" width="9" style="5"/>
    <col min="5" max="5" width="8.5" style="5" customWidth="1"/>
    <col min="6" max="6" width="8.33203125" style="5" customWidth="1"/>
    <col min="7" max="8" width="9" style="5"/>
    <col min="9" max="9" width="11.33203125" style="5" customWidth="1"/>
    <col min="10" max="10" width="11" style="5" customWidth="1"/>
    <col min="11" max="11" width="8.08203125" customWidth="1"/>
    <col min="12" max="13" width="9" style="5"/>
    <col min="14" max="14" width="10.6640625" style="5" customWidth="1"/>
    <col min="15" max="15" width="10.33203125" style="5" customWidth="1"/>
    <col min="16" max="16" width="9" style="1"/>
    <col min="17" max="17" width="10.25" style="5" customWidth="1"/>
    <col min="18" max="18" width="11.1640625" style="1" customWidth="1"/>
    <col min="19" max="19" width="2.75" customWidth="1"/>
    <col min="20" max="20" width="10.83203125" style="14" customWidth="1"/>
    <col min="21" max="21" width="11.75" style="14" customWidth="1"/>
    <col min="22" max="22" width="9.33203125" style="14" customWidth="1"/>
  </cols>
  <sheetData>
    <row r="1" spans="1:23">
      <c r="A1" t="s">
        <v>15</v>
      </c>
      <c r="C1" s="5" t="s">
        <v>76</v>
      </c>
      <c r="K1" t="s">
        <v>15</v>
      </c>
    </row>
    <row r="2" spans="1:23">
      <c r="A2" t="s">
        <v>16</v>
      </c>
      <c r="K2" t="s">
        <v>16</v>
      </c>
    </row>
    <row r="3" spans="1:23">
      <c r="A3" t="s">
        <v>17</v>
      </c>
      <c r="B3" s="16" t="s">
        <v>1</v>
      </c>
      <c r="C3" s="260" t="s">
        <v>94</v>
      </c>
      <c r="D3" s="260"/>
      <c r="E3" s="260" t="s">
        <v>66</v>
      </c>
      <c r="F3" s="260"/>
      <c r="G3" s="130" t="s">
        <v>71</v>
      </c>
      <c r="H3" s="131" t="s">
        <v>72</v>
      </c>
      <c r="I3" s="16" t="s">
        <v>2</v>
      </c>
      <c r="J3" s="16" t="s">
        <v>3</v>
      </c>
      <c r="K3" t="s">
        <v>17</v>
      </c>
      <c r="L3" s="260" t="s">
        <v>93</v>
      </c>
      <c r="M3" s="260"/>
      <c r="N3" s="16" t="s">
        <v>7</v>
      </c>
      <c r="O3" s="16" t="s">
        <v>6</v>
      </c>
      <c r="P3" s="17" t="s">
        <v>8</v>
      </c>
      <c r="Q3" s="16" t="s">
        <v>10</v>
      </c>
      <c r="R3" s="17" t="s">
        <v>9</v>
      </c>
      <c r="S3" s="15"/>
      <c r="T3" s="18" t="s">
        <v>223</v>
      </c>
      <c r="U3" s="18"/>
    </row>
    <row r="4" spans="1:23" s="24" customFormat="1" ht="36">
      <c r="B4" s="39"/>
      <c r="C4" s="39" t="s">
        <v>67</v>
      </c>
      <c r="D4" s="39" t="s">
        <v>68</v>
      </c>
      <c r="E4" s="39" t="s">
        <v>69</v>
      </c>
      <c r="F4" s="39" t="s">
        <v>70</v>
      </c>
      <c r="G4" s="125" t="s">
        <v>194</v>
      </c>
      <c r="H4" s="126" t="s">
        <v>195</v>
      </c>
      <c r="I4" s="39"/>
      <c r="J4" s="39"/>
      <c r="L4" s="39" t="s">
        <v>4</v>
      </c>
      <c r="M4" s="39" t="s">
        <v>5</v>
      </c>
      <c r="N4" s="39"/>
      <c r="O4" s="39"/>
      <c r="P4" s="122"/>
      <c r="Q4" s="39"/>
      <c r="R4" s="122"/>
      <c r="S4" s="37"/>
      <c r="T4" s="123" t="s">
        <v>225</v>
      </c>
      <c r="U4" s="123" t="s">
        <v>224</v>
      </c>
      <c r="V4" s="29"/>
    </row>
    <row r="5" spans="1:23" ht="18.5" thickBot="1">
      <c r="A5" s="15" t="s">
        <v>0</v>
      </c>
      <c r="B5" s="16">
        <v>70019</v>
      </c>
      <c r="C5" s="16">
        <v>6805</v>
      </c>
      <c r="D5" s="16">
        <v>133</v>
      </c>
      <c r="E5" s="260">
        <v>1823</v>
      </c>
      <c r="F5" s="260"/>
      <c r="G5" s="260">
        <v>3260</v>
      </c>
      <c r="H5" s="260"/>
      <c r="I5" s="16">
        <v>50901</v>
      </c>
      <c r="J5" s="16">
        <v>6650</v>
      </c>
      <c r="K5" s="15" t="s">
        <v>0</v>
      </c>
      <c r="L5" s="16">
        <v>13018</v>
      </c>
      <c r="M5" s="16">
        <v>2573</v>
      </c>
      <c r="N5" s="16">
        <f t="shared" ref="N5:N27" si="0">B5-J5</f>
        <v>63369</v>
      </c>
      <c r="O5" s="16">
        <f t="shared" ref="O5:O17" si="1">N5-I5</f>
        <v>12468</v>
      </c>
      <c r="P5" s="17">
        <f>O5/N5</f>
        <v>0.19675235525256829</v>
      </c>
      <c r="Q5" s="16">
        <f t="shared" ref="Q5:Q20" si="2">L5+M5-C5-D5</f>
        <v>8653</v>
      </c>
      <c r="R5" s="17">
        <f>Q5/N5</f>
        <v>0.13654941690732061</v>
      </c>
      <c r="S5" s="15"/>
      <c r="T5" s="18">
        <f>95.4/(1.303*1.728*1.368*1.143*1.007)</f>
        <v>26.909053523093096</v>
      </c>
      <c r="U5" s="103">
        <f t="shared" ref="U5:U30" si="3">T5/T$55*100</f>
        <v>24.251353118868323</v>
      </c>
      <c r="V5" s="104">
        <v>138.9</v>
      </c>
      <c r="W5" t="s">
        <v>11</v>
      </c>
    </row>
    <row r="6" spans="1:23">
      <c r="A6" s="15" t="s">
        <v>18</v>
      </c>
      <c r="B6" s="16">
        <v>66492</v>
      </c>
      <c r="C6" s="16">
        <v>8140</v>
      </c>
      <c r="D6" s="16">
        <v>269</v>
      </c>
      <c r="E6" s="260">
        <v>716</v>
      </c>
      <c r="F6" s="260"/>
      <c r="G6" s="260">
        <v>3570</v>
      </c>
      <c r="H6" s="260"/>
      <c r="I6" s="16">
        <v>50220</v>
      </c>
      <c r="J6" s="16">
        <v>6148</v>
      </c>
      <c r="K6" s="15" t="s">
        <v>18</v>
      </c>
      <c r="L6" s="16">
        <v>12749</v>
      </c>
      <c r="M6" s="16">
        <v>2225</v>
      </c>
      <c r="N6" s="16">
        <f t="shared" si="0"/>
        <v>60344</v>
      </c>
      <c r="O6" s="16">
        <f t="shared" si="1"/>
        <v>10124</v>
      </c>
      <c r="P6" s="17">
        <f t="shared" ref="P6:P20" si="4">O6/N6</f>
        <v>0.16777144372265676</v>
      </c>
      <c r="Q6" s="16">
        <f t="shared" si="2"/>
        <v>6565</v>
      </c>
      <c r="R6" s="17">
        <f t="shared" ref="R6:R20" si="5">Q6/N6</f>
        <v>0.10879292058862522</v>
      </c>
      <c r="S6" s="15"/>
      <c r="T6" s="18">
        <f>T$5*V6/100</f>
        <v>28.254506199247754</v>
      </c>
      <c r="U6" s="103">
        <f t="shared" si="3"/>
        <v>25.463920774811744</v>
      </c>
      <c r="V6" s="106">
        <v>105</v>
      </c>
      <c r="W6" t="s">
        <v>19</v>
      </c>
    </row>
    <row r="7" spans="1:23">
      <c r="A7" s="15" t="s">
        <v>21</v>
      </c>
      <c r="B7" s="16">
        <v>80630</v>
      </c>
      <c r="C7" s="16">
        <v>8862</v>
      </c>
      <c r="D7" s="16">
        <v>148</v>
      </c>
      <c r="E7" s="260">
        <v>1950</v>
      </c>
      <c r="F7" s="260"/>
      <c r="G7" s="260">
        <v>3364</v>
      </c>
      <c r="H7" s="260"/>
      <c r="I7" s="16">
        <v>60329</v>
      </c>
      <c r="J7" s="16">
        <v>7882</v>
      </c>
      <c r="K7" s="15" t="s">
        <v>21</v>
      </c>
      <c r="L7" s="16">
        <v>15333</v>
      </c>
      <c r="M7" s="16">
        <v>3024</v>
      </c>
      <c r="N7" s="16">
        <f t="shared" si="0"/>
        <v>72748</v>
      </c>
      <c r="O7" s="16">
        <f t="shared" si="1"/>
        <v>12419</v>
      </c>
      <c r="P7" s="17">
        <f t="shared" si="4"/>
        <v>0.17071259690988069</v>
      </c>
      <c r="Q7" s="16">
        <f t="shared" si="2"/>
        <v>9347</v>
      </c>
      <c r="R7" s="17">
        <f t="shared" si="5"/>
        <v>0.12848463187991421</v>
      </c>
      <c r="S7" s="15"/>
      <c r="T7" s="18">
        <f t="shared" ref="T7:T10" si="6">T$5*V7/100</f>
        <v>29.465413607786942</v>
      </c>
      <c r="U7" s="103">
        <f t="shared" si="3"/>
        <v>26.555231665160818</v>
      </c>
      <c r="V7" s="107">
        <v>109.5</v>
      </c>
      <c r="W7" t="s">
        <v>20</v>
      </c>
    </row>
    <row r="8" spans="1:23">
      <c r="A8" s="15" t="s">
        <v>22</v>
      </c>
      <c r="B8" s="16">
        <v>90696</v>
      </c>
      <c r="C8" s="16">
        <v>11110</v>
      </c>
      <c r="D8" s="16">
        <v>111</v>
      </c>
      <c r="E8" s="260">
        <v>2608</v>
      </c>
      <c r="F8" s="260"/>
      <c r="G8" s="260">
        <v>4821</v>
      </c>
      <c r="H8" s="260"/>
      <c r="I8" s="16">
        <v>65656</v>
      </c>
      <c r="J8" s="16">
        <v>9263</v>
      </c>
      <c r="K8" s="15" t="s">
        <v>22</v>
      </c>
      <c r="L8" s="16">
        <v>17638</v>
      </c>
      <c r="M8" s="16">
        <v>3467</v>
      </c>
      <c r="N8" s="16">
        <f t="shared" si="0"/>
        <v>81433</v>
      </c>
      <c r="O8" s="16">
        <f t="shared" si="1"/>
        <v>15777</v>
      </c>
      <c r="P8" s="17">
        <f t="shared" si="4"/>
        <v>0.19374209472818146</v>
      </c>
      <c r="Q8" s="16">
        <f t="shared" si="2"/>
        <v>9884</v>
      </c>
      <c r="R8" s="17">
        <f t="shared" si="5"/>
        <v>0.1213758549973598</v>
      </c>
      <c r="S8" s="15"/>
      <c r="T8" s="18">
        <f t="shared" si="6"/>
        <v>30.945411551557058</v>
      </c>
      <c r="U8" s="103">
        <f t="shared" si="3"/>
        <v>27.88905608669857</v>
      </c>
      <c r="V8" s="107">
        <v>115</v>
      </c>
    </row>
    <row r="9" spans="1:23">
      <c r="A9" s="15" t="s">
        <v>23</v>
      </c>
      <c r="B9" s="16">
        <v>111187</v>
      </c>
      <c r="C9" s="16">
        <v>18457</v>
      </c>
      <c r="D9" s="16">
        <v>137</v>
      </c>
      <c r="E9" s="260">
        <v>3208</v>
      </c>
      <c r="F9" s="260"/>
      <c r="G9" s="260">
        <v>4651</v>
      </c>
      <c r="H9" s="260"/>
      <c r="I9" s="16">
        <v>77878</v>
      </c>
      <c r="J9" s="16">
        <v>10940</v>
      </c>
      <c r="K9" s="15" t="s">
        <v>23</v>
      </c>
      <c r="L9" s="16">
        <v>27199</v>
      </c>
      <c r="M9" s="16">
        <v>3584</v>
      </c>
      <c r="N9" s="16">
        <f t="shared" si="0"/>
        <v>100247</v>
      </c>
      <c r="O9" s="16">
        <f t="shared" si="1"/>
        <v>22369</v>
      </c>
      <c r="P9" s="17">
        <f t="shared" si="4"/>
        <v>0.22313884704779197</v>
      </c>
      <c r="Q9" s="16">
        <f t="shared" si="2"/>
        <v>12189</v>
      </c>
      <c r="R9" s="17">
        <f t="shared" si="5"/>
        <v>0.12158967350643909</v>
      </c>
      <c r="S9" s="15"/>
      <c r="T9" s="18">
        <f t="shared" si="6"/>
        <v>32.802136244650484</v>
      </c>
      <c r="U9" s="103">
        <f t="shared" si="3"/>
        <v>29.56239945190049</v>
      </c>
      <c r="V9" s="107">
        <v>121.9</v>
      </c>
    </row>
    <row r="10" spans="1:23" ht="18.5" thickBot="1">
      <c r="A10" s="15" t="s">
        <v>24</v>
      </c>
      <c r="B10" s="16">
        <v>108456</v>
      </c>
      <c r="C10" s="16">
        <v>14366</v>
      </c>
      <c r="D10" s="16">
        <v>66</v>
      </c>
      <c r="E10" s="16">
        <v>2894</v>
      </c>
      <c r="F10" s="16">
        <v>184</v>
      </c>
      <c r="G10" s="16">
        <v>2434</v>
      </c>
      <c r="H10" s="16">
        <v>787</v>
      </c>
      <c r="I10" s="16">
        <v>77776</v>
      </c>
      <c r="J10" s="19">
        <v>10156</v>
      </c>
      <c r="K10" s="15" t="s">
        <v>24</v>
      </c>
      <c r="L10" s="19">
        <v>24242</v>
      </c>
      <c r="M10" s="19">
        <v>3947</v>
      </c>
      <c r="N10" s="16">
        <f t="shared" si="0"/>
        <v>98300</v>
      </c>
      <c r="O10" s="16">
        <f t="shared" si="1"/>
        <v>20524</v>
      </c>
      <c r="P10" s="17">
        <f t="shared" si="4"/>
        <v>0.20878942014242116</v>
      </c>
      <c r="Q10" s="16">
        <f t="shared" si="2"/>
        <v>13757</v>
      </c>
      <c r="R10" s="17">
        <f t="shared" si="5"/>
        <v>0.13994913530010172</v>
      </c>
      <c r="S10" s="15"/>
      <c r="T10" s="18">
        <f t="shared" si="6"/>
        <v>35.062496740590312</v>
      </c>
      <c r="U10" s="103">
        <f t="shared" si="3"/>
        <v>31.599513113885436</v>
      </c>
      <c r="V10" s="108">
        <v>130.30000000000001</v>
      </c>
    </row>
    <row r="11" spans="1:23" s="4" customFormat="1">
      <c r="A11" s="20" t="s">
        <v>25</v>
      </c>
      <c r="B11" s="19">
        <v>133015</v>
      </c>
      <c r="C11" s="19">
        <v>14540</v>
      </c>
      <c r="D11" s="19">
        <v>588</v>
      </c>
      <c r="E11" s="19">
        <v>2153</v>
      </c>
      <c r="F11" s="19">
        <v>282</v>
      </c>
      <c r="G11" s="19">
        <v>3428</v>
      </c>
      <c r="H11" s="19">
        <v>1223</v>
      </c>
      <c r="I11" s="19">
        <v>90945</v>
      </c>
      <c r="J11" s="19">
        <v>13329</v>
      </c>
      <c r="K11" s="20" t="s">
        <v>25</v>
      </c>
      <c r="L11" s="19">
        <v>31527</v>
      </c>
      <c r="M11" s="19">
        <v>4604</v>
      </c>
      <c r="N11" s="19">
        <f t="shared" si="0"/>
        <v>119686</v>
      </c>
      <c r="O11" s="19">
        <f t="shared" si="1"/>
        <v>28741</v>
      </c>
      <c r="P11" s="21">
        <f t="shared" si="4"/>
        <v>0.24013669100813795</v>
      </c>
      <c r="Q11" s="19">
        <f t="shared" si="2"/>
        <v>21003</v>
      </c>
      <c r="R11" s="21">
        <f t="shared" si="5"/>
        <v>0.17548418361378942</v>
      </c>
      <c r="S11" s="20"/>
      <c r="T11" s="22">
        <f>T$10*V11/100</f>
        <v>37.411684022209869</v>
      </c>
      <c r="U11" s="103">
        <f t="shared" si="3"/>
        <v>33.716680492515763</v>
      </c>
      <c r="V11" s="109">
        <v>106.7</v>
      </c>
      <c r="W11" s="4" t="s">
        <v>55</v>
      </c>
    </row>
    <row r="12" spans="1:23">
      <c r="A12" s="15" t="s">
        <v>26</v>
      </c>
      <c r="B12" s="16">
        <v>148235</v>
      </c>
      <c r="C12" s="16">
        <v>23991</v>
      </c>
      <c r="D12" s="16">
        <v>635</v>
      </c>
      <c r="E12" s="16">
        <v>3407</v>
      </c>
      <c r="F12" s="16">
        <v>1129</v>
      </c>
      <c r="G12" s="16">
        <v>4086</v>
      </c>
      <c r="H12" s="16">
        <v>1197</v>
      </c>
      <c r="I12" s="16">
        <v>102710</v>
      </c>
      <c r="J12" s="16">
        <v>16017</v>
      </c>
      <c r="K12" s="15" t="s">
        <v>26</v>
      </c>
      <c r="L12" s="16">
        <v>37751</v>
      </c>
      <c r="M12" s="16">
        <v>5134</v>
      </c>
      <c r="N12" s="16">
        <f t="shared" si="0"/>
        <v>132218</v>
      </c>
      <c r="O12" s="16">
        <f t="shared" si="1"/>
        <v>29508</v>
      </c>
      <c r="P12" s="17">
        <f t="shared" si="4"/>
        <v>0.22317687455565807</v>
      </c>
      <c r="Q12" s="16">
        <f t="shared" si="2"/>
        <v>18259</v>
      </c>
      <c r="R12" s="17">
        <f t="shared" si="5"/>
        <v>0.13809768715303514</v>
      </c>
      <c r="S12" s="15"/>
      <c r="T12" s="22">
        <f t="shared" ref="T12:T15" si="7">T$10*V12/100</f>
        <v>39.094683865758199</v>
      </c>
      <c r="U12" s="103">
        <f t="shared" si="3"/>
        <v>35.233457121982262</v>
      </c>
      <c r="V12" s="107">
        <v>111.5</v>
      </c>
    </row>
    <row r="13" spans="1:23">
      <c r="A13" s="15" t="s">
        <v>27</v>
      </c>
      <c r="B13" s="16">
        <v>169709</v>
      </c>
      <c r="C13" s="16">
        <v>23892</v>
      </c>
      <c r="D13" s="16">
        <v>626</v>
      </c>
      <c r="E13" s="16">
        <v>0</v>
      </c>
      <c r="F13" s="16">
        <v>674</v>
      </c>
      <c r="G13" s="16">
        <v>3632</v>
      </c>
      <c r="H13" s="16">
        <v>837</v>
      </c>
      <c r="I13" s="16">
        <v>115173</v>
      </c>
      <c r="J13" s="16">
        <v>18026</v>
      </c>
      <c r="K13" s="15" t="s">
        <v>27</v>
      </c>
      <c r="L13" s="16">
        <v>42843</v>
      </c>
      <c r="M13" s="16">
        <v>5728</v>
      </c>
      <c r="N13" s="16">
        <f t="shared" si="0"/>
        <v>151683</v>
      </c>
      <c r="O13" s="16">
        <f t="shared" si="1"/>
        <v>36510</v>
      </c>
      <c r="P13" s="17">
        <f t="shared" si="4"/>
        <v>0.24069935325646249</v>
      </c>
      <c r="Q13" s="16">
        <f t="shared" si="2"/>
        <v>24053</v>
      </c>
      <c r="R13" s="17">
        <f t="shared" si="5"/>
        <v>0.15857413157703895</v>
      </c>
      <c r="S13" s="15"/>
      <c r="T13" s="22">
        <f t="shared" si="7"/>
        <v>43.407370964850806</v>
      </c>
      <c r="U13" s="103">
        <f t="shared" si="3"/>
        <v>39.120197234990165</v>
      </c>
      <c r="V13" s="107">
        <v>123.8</v>
      </c>
    </row>
    <row r="14" spans="1:23">
      <c r="A14" s="15" t="s">
        <v>28</v>
      </c>
      <c r="B14" s="16">
        <v>191798</v>
      </c>
      <c r="C14" s="16">
        <v>27709</v>
      </c>
      <c r="D14" s="16">
        <v>600</v>
      </c>
      <c r="E14" s="16">
        <v>368</v>
      </c>
      <c r="F14" s="16">
        <v>1244</v>
      </c>
      <c r="G14" s="16">
        <v>3378</v>
      </c>
      <c r="H14" s="16">
        <v>1176</v>
      </c>
      <c r="I14" s="16">
        <v>139805</v>
      </c>
      <c r="J14" s="16">
        <v>19459</v>
      </c>
      <c r="K14" s="15" t="s">
        <v>28</v>
      </c>
      <c r="L14" s="16">
        <v>42957</v>
      </c>
      <c r="M14" s="16">
        <v>5055</v>
      </c>
      <c r="N14" s="16">
        <f t="shared" si="0"/>
        <v>172339</v>
      </c>
      <c r="O14" s="16">
        <f t="shared" si="1"/>
        <v>32534</v>
      </c>
      <c r="P14" s="17">
        <f t="shared" si="4"/>
        <v>0.18877909237027021</v>
      </c>
      <c r="Q14" s="16">
        <f t="shared" si="2"/>
        <v>19703</v>
      </c>
      <c r="R14" s="17">
        <f t="shared" si="5"/>
        <v>0.11432699505045289</v>
      </c>
      <c r="S14" s="15"/>
      <c r="T14" s="22">
        <f t="shared" si="7"/>
        <v>53.365120039178457</v>
      </c>
      <c r="U14" s="103">
        <f t="shared" si="3"/>
        <v>48.094458959333629</v>
      </c>
      <c r="V14" s="107">
        <v>152.19999999999999</v>
      </c>
    </row>
    <row r="15" spans="1:23" ht="18.5" thickBot="1">
      <c r="A15" s="15" t="s">
        <v>29</v>
      </c>
      <c r="B15" s="16">
        <v>234172</v>
      </c>
      <c r="C15" s="16">
        <v>32176</v>
      </c>
      <c r="D15" s="16">
        <v>133</v>
      </c>
      <c r="E15" s="16">
        <v>3973</v>
      </c>
      <c r="F15" s="16">
        <v>1060</v>
      </c>
      <c r="G15" s="16">
        <v>2357</v>
      </c>
      <c r="H15" s="16">
        <v>858</v>
      </c>
      <c r="I15" s="16">
        <v>156718</v>
      </c>
      <c r="J15" s="16">
        <v>22080</v>
      </c>
      <c r="K15" s="15" t="s">
        <v>29</v>
      </c>
      <c r="L15" s="16">
        <v>62263</v>
      </c>
      <c r="M15" s="16">
        <v>6154</v>
      </c>
      <c r="N15" s="16">
        <f t="shared" si="0"/>
        <v>212092</v>
      </c>
      <c r="O15" s="16">
        <f t="shared" si="1"/>
        <v>55374</v>
      </c>
      <c r="P15" s="17">
        <f t="shared" si="4"/>
        <v>0.26108481225128716</v>
      </c>
      <c r="Q15" s="16">
        <f t="shared" si="2"/>
        <v>36108</v>
      </c>
      <c r="R15" s="17">
        <f t="shared" si="5"/>
        <v>0.17024687399807631</v>
      </c>
      <c r="S15" s="15"/>
      <c r="T15" s="22">
        <f t="shared" si="7"/>
        <v>60.587994367740066</v>
      </c>
      <c r="U15" s="103">
        <f t="shared" si="3"/>
        <v>54.603958660794035</v>
      </c>
      <c r="V15" s="108">
        <v>172.8</v>
      </c>
    </row>
    <row r="16" spans="1:23">
      <c r="A16" s="15" t="s">
        <v>30</v>
      </c>
      <c r="B16" s="16">
        <v>273776</v>
      </c>
      <c r="C16" s="16">
        <v>49597</v>
      </c>
      <c r="D16" s="16">
        <v>1037</v>
      </c>
      <c r="E16" s="16">
        <v>7611</v>
      </c>
      <c r="F16" s="16">
        <v>936</v>
      </c>
      <c r="G16" s="16">
        <v>3791</v>
      </c>
      <c r="H16" s="16">
        <v>1452</v>
      </c>
      <c r="I16" s="16">
        <v>187901</v>
      </c>
      <c r="J16" s="16">
        <v>30457</v>
      </c>
      <c r="K16" s="15" t="s">
        <v>30</v>
      </c>
      <c r="L16" s="16">
        <v>80371</v>
      </c>
      <c r="M16" s="16">
        <v>8152</v>
      </c>
      <c r="N16" s="16">
        <f t="shared" si="0"/>
        <v>243319</v>
      </c>
      <c r="O16" s="16">
        <f t="shared" si="1"/>
        <v>55418</v>
      </c>
      <c r="P16" s="17">
        <f t="shared" si="4"/>
        <v>0.22775862139824674</v>
      </c>
      <c r="Q16" s="16">
        <f t="shared" si="2"/>
        <v>37889</v>
      </c>
      <c r="R16" s="17">
        <f t="shared" si="5"/>
        <v>0.15571739157238029</v>
      </c>
      <c r="S16" s="15"/>
      <c r="T16" s="18">
        <f>T$15*V16/100</f>
        <v>65.980325866468945</v>
      </c>
      <c r="U16" s="103">
        <f t="shared" si="3"/>
        <v>59.463710981604713</v>
      </c>
      <c r="V16" s="106">
        <v>108.9</v>
      </c>
      <c r="W16" t="s">
        <v>58</v>
      </c>
    </row>
    <row r="17" spans="1:23">
      <c r="A17" s="15" t="s">
        <v>31</v>
      </c>
      <c r="B17" s="16">
        <v>297549</v>
      </c>
      <c r="C17" s="16">
        <v>51510</v>
      </c>
      <c r="D17" s="16">
        <v>1087</v>
      </c>
      <c r="E17" s="16">
        <v>0</v>
      </c>
      <c r="F17" s="16">
        <v>1235</v>
      </c>
      <c r="G17" s="16">
        <v>5616</v>
      </c>
      <c r="H17" s="16">
        <v>1410</v>
      </c>
      <c r="I17" s="16">
        <v>205591</v>
      </c>
      <c r="J17" s="16">
        <v>35027</v>
      </c>
      <c r="K17" s="15" t="s">
        <v>31</v>
      </c>
      <c r="L17" s="16">
        <v>80664</v>
      </c>
      <c r="M17" s="16">
        <v>10586</v>
      </c>
      <c r="N17" s="16">
        <f t="shared" si="0"/>
        <v>262522</v>
      </c>
      <c r="O17" s="16">
        <f t="shared" si="1"/>
        <v>56931</v>
      </c>
      <c r="P17" s="17">
        <f t="shared" si="4"/>
        <v>0.21686182491372152</v>
      </c>
      <c r="Q17" s="16">
        <f t="shared" si="2"/>
        <v>38653</v>
      </c>
      <c r="R17" s="17">
        <f t="shared" si="5"/>
        <v>0.14723718393125149</v>
      </c>
      <c r="S17" s="15"/>
      <c r="T17" s="18">
        <f t="shared" ref="T17:T20" si="8">T$15*V17/100</f>
        <v>71.554421348301005</v>
      </c>
      <c r="U17" s="103">
        <f t="shared" si="3"/>
        <v>64.487275178397738</v>
      </c>
      <c r="V17" s="107">
        <v>118.1</v>
      </c>
    </row>
    <row r="18" spans="1:23">
      <c r="A18" s="15" t="s">
        <v>32</v>
      </c>
      <c r="B18" s="16">
        <v>316409</v>
      </c>
      <c r="C18" s="16">
        <v>71723</v>
      </c>
      <c r="D18" s="16">
        <v>673</v>
      </c>
      <c r="E18" s="16">
        <v>1154</v>
      </c>
      <c r="F18" s="16">
        <v>714</v>
      </c>
      <c r="G18" s="16">
        <v>5166</v>
      </c>
      <c r="H18" s="16">
        <v>1819</v>
      </c>
      <c r="I18" s="16">
        <v>208206</v>
      </c>
      <c r="J18" s="16">
        <v>39119</v>
      </c>
      <c r="K18" s="15" t="s">
        <v>32</v>
      </c>
      <c r="L18" s="16">
        <v>96681</v>
      </c>
      <c r="M18" s="16">
        <v>11046</v>
      </c>
      <c r="N18" s="16">
        <f t="shared" si="0"/>
        <v>277290</v>
      </c>
      <c r="O18" s="16">
        <v>69084</v>
      </c>
      <c r="P18" s="17">
        <f t="shared" si="4"/>
        <v>0.24913988964621875</v>
      </c>
      <c r="Q18" s="16">
        <f t="shared" si="2"/>
        <v>35331</v>
      </c>
      <c r="R18" s="17">
        <f t="shared" si="5"/>
        <v>0.12741534133939197</v>
      </c>
      <c r="S18" s="15"/>
      <c r="T18" s="18">
        <f t="shared" si="8"/>
        <v>73.85676513427515</v>
      </c>
      <c r="U18" s="103">
        <f t="shared" si="3"/>
        <v>66.562225607507941</v>
      </c>
      <c r="V18" s="107">
        <v>121.9</v>
      </c>
    </row>
    <row r="19" spans="1:23">
      <c r="A19" s="15" t="s">
        <v>33</v>
      </c>
      <c r="B19" s="16">
        <v>315513</v>
      </c>
      <c r="C19" s="16">
        <v>87842</v>
      </c>
      <c r="D19" s="16">
        <v>953</v>
      </c>
      <c r="E19" s="16">
        <v>0</v>
      </c>
      <c r="F19" s="16">
        <v>1176</v>
      </c>
      <c r="G19" s="16">
        <v>4343</v>
      </c>
      <c r="H19" s="16">
        <v>1454</v>
      </c>
      <c r="I19" s="16">
        <v>220365</v>
      </c>
      <c r="J19" s="16">
        <v>39223</v>
      </c>
      <c r="K19" s="15" t="s">
        <v>33</v>
      </c>
      <c r="L19" s="16">
        <v>107758</v>
      </c>
      <c r="M19" s="16">
        <v>14495</v>
      </c>
      <c r="N19" s="16">
        <f t="shared" si="0"/>
        <v>276290</v>
      </c>
      <c r="O19" s="16">
        <v>55924</v>
      </c>
      <c r="P19" s="17">
        <f t="shared" si="4"/>
        <v>0.20241051069528393</v>
      </c>
      <c r="Q19" s="16">
        <f t="shared" si="2"/>
        <v>33458</v>
      </c>
      <c r="R19" s="17">
        <f t="shared" si="5"/>
        <v>0.12109739766187701</v>
      </c>
      <c r="S19" s="15"/>
      <c r="T19" s="18">
        <f t="shared" si="8"/>
        <v>76.764988863926661</v>
      </c>
      <c r="U19" s="103">
        <f t="shared" si="3"/>
        <v>69.183215623226033</v>
      </c>
      <c r="V19" s="107">
        <v>126.7</v>
      </c>
    </row>
    <row r="20" spans="1:23" ht="18.5" thickBot="1">
      <c r="A20" s="15" t="s">
        <v>34</v>
      </c>
      <c r="B20" s="16">
        <v>335719</v>
      </c>
      <c r="C20" s="16">
        <v>82251</v>
      </c>
      <c r="D20" s="16">
        <v>616</v>
      </c>
      <c r="E20" s="16">
        <v>0</v>
      </c>
      <c r="F20" s="16">
        <v>2167</v>
      </c>
      <c r="G20" s="16">
        <v>6778</v>
      </c>
      <c r="H20" s="16">
        <v>2248</v>
      </c>
      <c r="I20" s="16">
        <v>235976</v>
      </c>
      <c r="J20" s="16">
        <v>45846</v>
      </c>
      <c r="K20" s="15" t="s">
        <v>34</v>
      </c>
      <c r="L20" s="16">
        <v>101213</v>
      </c>
      <c r="M20" s="16">
        <v>13283</v>
      </c>
      <c r="N20" s="16">
        <f t="shared" si="0"/>
        <v>289873</v>
      </c>
      <c r="O20" s="16">
        <v>53897</v>
      </c>
      <c r="P20" s="17">
        <f t="shared" si="4"/>
        <v>0.18593315003467037</v>
      </c>
      <c r="Q20" s="16">
        <f t="shared" si="2"/>
        <v>31629</v>
      </c>
      <c r="R20" s="17">
        <f t="shared" si="5"/>
        <v>0.10911330134231198</v>
      </c>
      <c r="S20" s="15"/>
      <c r="T20" s="18">
        <f t="shared" si="8"/>
        <v>82.884376295068421</v>
      </c>
      <c r="U20" s="103">
        <f t="shared" si="3"/>
        <v>74.698215447966248</v>
      </c>
      <c r="V20" s="108">
        <v>136.80000000000001</v>
      </c>
    </row>
    <row r="21" spans="1:23">
      <c r="A21" s="15" t="s">
        <v>35</v>
      </c>
      <c r="B21" s="16">
        <v>351318</v>
      </c>
      <c r="C21" s="16">
        <v>105196</v>
      </c>
      <c r="D21" s="16">
        <v>1428</v>
      </c>
      <c r="E21" s="16">
        <v>3019</v>
      </c>
      <c r="F21" s="16">
        <v>422</v>
      </c>
      <c r="G21" s="16">
        <v>5093</v>
      </c>
      <c r="H21" s="16">
        <v>1716</v>
      </c>
      <c r="I21" s="16">
        <v>245111</v>
      </c>
      <c r="J21" s="16">
        <v>49729</v>
      </c>
      <c r="K21" s="15" t="s">
        <v>35</v>
      </c>
      <c r="L21" s="16"/>
      <c r="M21" s="16"/>
      <c r="N21" s="16">
        <f t="shared" si="0"/>
        <v>301589</v>
      </c>
      <c r="O21" s="16">
        <v>56477</v>
      </c>
      <c r="P21" s="17">
        <f t="shared" ref="P21:P58" si="9">O21/N21</f>
        <v>0.18726478750882825</v>
      </c>
      <c r="Q21" s="16">
        <v>28391</v>
      </c>
      <c r="R21" s="17">
        <f t="shared" ref="R21:R58" si="10">Q21/N21</f>
        <v>9.4138048801514648E-2</v>
      </c>
      <c r="S21" s="15"/>
      <c r="T21" s="18">
        <f>T$20*V21/100</f>
        <v>86.365520099461307</v>
      </c>
      <c r="U21" s="103">
        <f t="shared" si="3"/>
        <v>77.835540496780837</v>
      </c>
      <c r="V21" s="106">
        <v>104.2</v>
      </c>
      <c r="W21" t="s">
        <v>74</v>
      </c>
    </row>
    <row r="22" spans="1:23">
      <c r="A22" s="15" t="s">
        <v>36</v>
      </c>
      <c r="B22" s="16">
        <v>400727</v>
      </c>
      <c r="C22" s="16">
        <v>114302</v>
      </c>
      <c r="D22" s="16">
        <v>1478</v>
      </c>
      <c r="E22" s="16">
        <v>21099</v>
      </c>
      <c r="F22" s="16">
        <v>999</v>
      </c>
      <c r="G22" s="16">
        <v>5435</v>
      </c>
      <c r="H22" s="16">
        <v>2520</v>
      </c>
      <c r="I22" s="16">
        <v>279370</v>
      </c>
      <c r="J22" s="16">
        <v>59975</v>
      </c>
      <c r="K22" s="15" t="s">
        <v>36</v>
      </c>
      <c r="L22" s="16"/>
      <c r="M22" s="16"/>
      <c r="N22" s="16">
        <f t="shared" si="0"/>
        <v>340752</v>
      </c>
      <c r="O22" s="16">
        <v>61382</v>
      </c>
      <c r="P22" s="17">
        <f t="shared" si="9"/>
        <v>0.18013687373808518</v>
      </c>
      <c r="Q22" s="16">
        <v>33357</v>
      </c>
      <c r="R22" s="17">
        <f t="shared" si="10"/>
        <v>9.7892308775883924E-2</v>
      </c>
      <c r="S22" s="15"/>
      <c r="T22" s="18">
        <f t="shared" ref="T22:T25" si="11">T$20*V22/100</f>
        <v>88.188976377952798</v>
      </c>
      <c r="U22" s="103">
        <f t="shared" si="3"/>
        <v>79.478901236636091</v>
      </c>
      <c r="V22" s="107">
        <v>106.4</v>
      </c>
    </row>
    <row r="23" spans="1:23">
      <c r="A23" s="15" t="s">
        <v>37</v>
      </c>
      <c r="B23" s="16">
        <v>405756</v>
      </c>
      <c r="C23" s="16">
        <v>98865</v>
      </c>
      <c r="D23" s="16">
        <v>370</v>
      </c>
      <c r="E23" s="16">
        <v>0</v>
      </c>
      <c r="F23" s="16">
        <v>1021</v>
      </c>
      <c r="G23" s="16">
        <v>5045</v>
      </c>
      <c r="H23" s="16">
        <v>2224</v>
      </c>
      <c r="I23" s="16">
        <v>264837</v>
      </c>
      <c r="J23" s="16">
        <v>60882</v>
      </c>
      <c r="K23" s="15" t="s">
        <v>37</v>
      </c>
      <c r="L23" s="16"/>
      <c r="M23" s="16"/>
      <c r="N23" s="16">
        <f t="shared" si="0"/>
        <v>344874</v>
      </c>
      <c r="O23" s="16">
        <v>80038</v>
      </c>
      <c r="P23" s="17">
        <f t="shared" si="9"/>
        <v>0.23207896217169169</v>
      </c>
      <c r="Q23" s="16">
        <v>49898</v>
      </c>
      <c r="R23" s="17">
        <f t="shared" si="10"/>
        <v>0.14468472543595631</v>
      </c>
      <c r="S23" s="15"/>
      <c r="T23" s="18">
        <f t="shared" si="11"/>
        <v>90.343970161624583</v>
      </c>
      <c r="U23" s="103">
        <f t="shared" si="3"/>
        <v>81.421054838283212</v>
      </c>
      <c r="V23" s="107">
        <v>109</v>
      </c>
    </row>
    <row r="24" spans="1:23">
      <c r="A24" s="15" t="s">
        <v>38</v>
      </c>
      <c r="B24" s="16">
        <v>382013</v>
      </c>
      <c r="C24" s="16">
        <v>139302</v>
      </c>
      <c r="D24" s="16">
        <v>2016</v>
      </c>
      <c r="E24" s="16">
        <v>6831</v>
      </c>
      <c r="F24" s="16">
        <v>296</v>
      </c>
      <c r="G24" s="16">
        <v>7026</v>
      </c>
      <c r="H24" s="16">
        <v>3397</v>
      </c>
      <c r="I24" s="16">
        <v>277335</v>
      </c>
      <c r="J24" s="16">
        <v>56573</v>
      </c>
      <c r="K24" s="15" t="s">
        <v>38</v>
      </c>
      <c r="L24" s="16"/>
      <c r="M24" s="16"/>
      <c r="N24" s="16">
        <f t="shared" si="0"/>
        <v>325440</v>
      </c>
      <c r="O24" s="16">
        <v>48104</v>
      </c>
      <c r="P24" s="17">
        <f t="shared" si="9"/>
        <v>0.14781219272369714</v>
      </c>
      <c r="Q24" s="16">
        <v>4289</v>
      </c>
      <c r="R24" s="17">
        <f t="shared" si="10"/>
        <v>1.3179080629301869E-2</v>
      </c>
      <c r="S24" s="15"/>
      <c r="T24" s="18">
        <f t="shared" si="11"/>
        <v>92.913385826771702</v>
      </c>
      <c r="U24" s="103">
        <f t="shared" si="3"/>
        <v>83.736699517170166</v>
      </c>
      <c r="V24" s="107">
        <v>112.1</v>
      </c>
    </row>
    <row r="25" spans="1:23" ht="18.5" thickBot="1">
      <c r="A25" s="15" t="s">
        <v>39</v>
      </c>
      <c r="B25" s="16">
        <v>386528</v>
      </c>
      <c r="C25" s="16">
        <v>172147</v>
      </c>
      <c r="D25" s="16">
        <v>1558</v>
      </c>
      <c r="E25" s="16">
        <v>0</v>
      </c>
      <c r="F25" s="16">
        <v>2234</v>
      </c>
      <c r="G25" s="16">
        <v>3103</v>
      </c>
      <c r="H25" s="16">
        <v>3364</v>
      </c>
      <c r="I25" s="16">
        <v>284046</v>
      </c>
      <c r="J25" s="16">
        <v>61408</v>
      </c>
      <c r="K25" s="15" t="s">
        <v>39</v>
      </c>
      <c r="L25" s="16"/>
      <c r="M25" s="16"/>
      <c r="N25" s="16">
        <f t="shared" si="0"/>
        <v>325120</v>
      </c>
      <c r="O25" s="16">
        <v>41073</v>
      </c>
      <c r="P25" s="17">
        <f t="shared" si="9"/>
        <v>0.12633181594488188</v>
      </c>
      <c r="Q25" s="16">
        <v>9107</v>
      </c>
      <c r="R25" s="17">
        <f t="shared" si="10"/>
        <v>2.8011195866141734E-2</v>
      </c>
      <c r="S25" s="15"/>
      <c r="T25" s="18">
        <f t="shared" si="11"/>
        <v>94.736842105263207</v>
      </c>
      <c r="U25" s="103">
        <f t="shared" si="3"/>
        <v>85.38006025702542</v>
      </c>
      <c r="V25" s="108">
        <v>114.3</v>
      </c>
    </row>
    <row r="26" spans="1:23">
      <c r="A26" s="15" t="s">
        <v>40</v>
      </c>
      <c r="B26" s="16">
        <v>416789</v>
      </c>
      <c r="C26" s="16">
        <v>175696</v>
      </c>
      <c r="D26" s="16">
        <v>1052</v>
      </c>
      <c r="E26" s="16">
        <v>19126</v>
      </c>
      <c r="F26" s="16">
        <v>809</v>
      </c>
      <c r="G26" s="16">
        <v>2451</v>
      </c>
      <c r="H26" s="16">
        <v>3681</v>
      </c>
      <c r="I26" s="16">
        <v>272205</v>
      </c>
      <c r="J26" s="16">
        <v>64537</v>
      </c>
      <c r="K26" s="15" t="s">
        <v>40</v>
      </c>
      <c r="L26" s="16"/>
      <c r="M26" s="16"/>
      <c r="N26" s="16">
        <f t="shared" si="0"/>
        <v>352252</v>
      </c>
      <c r="O26" s="16">
        <v>80047</v>
      </c>
      <c r="P26" s="17">
        <f t="shared" si="9"/>
        <v>0.22724356426649103</v>
      </c>
      <c r="Q26" s="16">
        <v>51481</v>
      </c>
      <c r="R26" s="17">
        <f t="shared" si="10"/>
        <v>0.14614821207544598</v>
      </c>
      <c r="S26" s="15"/>
      <c r="T26" s="18">
        <f>T$25*V26/100</f>
        <v>95.021052631578982</v>
      </c>
      <c r="U26" s="103">
        <f t="shared" si="3"/>
        <v>85.636200437796489</v>
      </c>
      <c r="V26" s="106">
        <v>100.3</v>
      </c>
      <c r="W26" t="s">
        <v>75</v>
      </c>
    </row>
    <row r="27" spans="1:23">
      <c r="A27" s="15" t="s">
        <v>41</v>
      </c>
      <c r="B27" s="16">
        <v>421895</v>
      </c>
      <c r="C27" s="16">
        <v>182095</v>
      </c>
      <c r="D27" s="16">
        <v>2053</v>
      </c>
      <c r="E27" s="16">
        <v>15700</v>
      </c>
      <c r="F27" s="16">
        <v>10822</v>
      </c>
      <c r="G27" s="16">
        <v>4026</v>
      </c>
      <c r="H27" s="16">
        <v>4581</v>
      </c>
      <c r="I27" s="16">
        <v>283861</v>
      </c>
      <c r="J27" s="16">
        <v>66476</v>
      </c>
      <c r="K27" s="15" t="s">
        <v>41</v>
      </c>
      <c r="L27" s="16"/>
      <c r="M27" s="16"/>
      <c r="N27" s="16">
        <f t="shared" si="0"/>
        <v>355419</v>
      </c>
      <c r="O27" s="16">
        <v>71557</v>
      </c>
      <c r="P27" s="17">
        <f t="shared" si="9"/>
        <v>0.20133138633556449</v>
      </c>
      <c r="Q27" s="16">
        <v>31278</v>
      </c>
      <c r="R27" s="17">
        <f t="shared" si="10"/>
        <v>8.8003173718906411E-2</v>
      </c>
      <c r="S27" s="15"/>
      <c r="T27" s="18">
        <f>T$25*V27/100</f>
        <v>95.400000000000048</v>
      </c>
      <c r="U27" s="103">
        <f t="shared" si="3"/>
        <v>85.977720678824596</v>
      </c>
      <c r="V27" s="107">
        <v>100.7</v>
      </c>
    </row>
    <row r="28" spans="1:23">
      <c r="A28" s="15" t="s">
        <v>42</v>
      </c>
      <c r="B28" s="16">
        <v>444437</v>
      </c>
      <c r="C28" s="16">
        <v>202951</v>
      </c>
      <c r="D28" s="16">
        <v>1978</v>
      </c>
      <c r="E28" s="16">
        <v>0</v>
      </c>
      <c r="F28" s="16">
        <v>4428</v>
      </c>
      <c r="G28" s="16">
        <v>3882</v>
      </c>
      <c r="H28" s="16">
        <v>7483</v>
      </c>
      <c r="I28" s="16">
        <v>301241</v>
      </c>
      <c r="J28" s="16">
        <v>68745</v>
      </c>
      <c r="K28" s="15" t="s">
        <v>42</v>
      </c>
      <c r="L28" s="16"/>
      <c r="M28" s="16"/>
      <c r="N28" s="16">
        <v>375692</v>
      </c>
      <c r="O28" s="16">
        <f t="shared" ref="O28:O51" si="12">N28-I28</f>
        <v>74451</v>
      </c>
      <c r="P28" s="17">
        <f t="shared" si="9"/>
        <v>0.19817030972179339</v>
      </c>
      <c r="Q28" s="16">
        <v>37088</v>
      </c>
      <c r="R28" s="17">
        <f t="shared" si="10"/>
        <v>9.871916357015853E-2</v>
      </c>
      <c r="S28" s="15"/>
      <c r="T28" s="18">
        <v>95.8</v>
      </c>
      <c r="U28" s="103">
        <f t="shared" si="3"/>
        <v>86.338214266576443</v>
      </c>
      <c r="V28" s="107">
        <v>101.2</v>
      </c>
    </row>
    <row r="29" spans="1:23" ht="18.5" thickBot="1">
      <c r="A29" s="15" t="s">
        <v>43</v>
      </c>
      <c r="B29" s="16">
        <v>431341</v>
      </c>
      <c r="C29" s="16">
        <v>214542</v>
      </c>
      <c r="D29" s="16">
        <v>1840</v>
      </c>
      <c r="E29" s="16">
        <v>0</v>
      </c>
      <c r="F29" s="16">
        <v>4320</v>
      </c>
      <c r="G29" s="16">
        <v>6974</v>
      </c>
      <c r="H29" s="16">
        <v>5810</v>
      </c>
      <c r="I29" s="16">
        <v>317252</v>
      </c>
      <c r="J29" s="16">
        <v>63002</v>
      </c>
      <c r="K29" s="15" t="s">
        <v>43</v>
      </c>
      <c r="L29" s="16"/>
      <c r="M29" s="16"/>
      <c r="N29" s="16">
        <v>368339</v>
      </c>
      <c r="O29" s="16">
        <f t="shared" si="12"/>
        <v>51087</v>
      </c>
      <c r="P29" s="17">
        <f t="shared" si="9"/>
        <v>0.13869560377804144</v>
      </c>
      <c r="Q29" s="16">
        <v>29269</v>
      </c>
      <c r="R29" s="17">
        <f t="shared" si="10"/>
        <v>7.9462125922044644E-2</v>
      </c>
      <c r="S29" s="15"/>
      <c r="T29" s="18">
        <v>97.5</v>
      </c>
      <c r="U29" s="103">
        <f t="shared" si="3"/>
        <v>87.870312014521957</v>
      </c>
      <c r="V29" s="108">
        <v>103</v>
      </c>
    </row>
    <row r="30" spans="1:23">
      <c r="A30" s="15" t="s">
        <v>45</v>
      </c>
      <c r="B30" s="16">
        <v>456295</v>
      </c>
      <c r="C30" s="16">
        <v>229098</v>
      </c>
      <c r="D30" s="16">
        <v>4872</v>
      </c>
      <c r="E30" s="16">
        <v>7661</v>
      </c>
      <c r="F30" s="16">
        <v>2240</v>
      </c>
      <c r="G30" s="16">
        <v>4518</v>
      </c>
      <c r="H30" s="16">
        <v>3473</v>
      </c>
      <c r="I30" s="16">
        <v>303301</v>
      </c>
      <c r="J30" s="16">
        <v>67977</v>
      </c>
      <c r="K30" s="15" t="s">
        <v>45</v>
      </c>
      <c r="L30" s="16"/>
      <c r="M30" s="16"/>
      <c r="N30" s="16">
        <v>388318</v>
      </c>
      <c r="O30" s="16">
        <f t="shared" si="12"/>
        <v>85017</v>
      </c>
      <c r="P30" s="17">
        <f t="shared" si="9"/>
        <v>0.21893654170035898</v>
      </c>
      <c r="Q30" s="16">
        <v>47959</v>
      </c>
      <c r="R30" s="17">
        <f t="shared" si="10"/>
        <v>0.12350444738590537</v>
      </c>
      <c r="S30" s="15"/>
      <c r="T30" s="80">
        <v>100</v>
      </c>
      <c r="U30" s="103">
        <f t="shared" si="3"/>
        <v>90.123396937971236</v>
      </c>
      <c r="V30" s="106">
        <v>100</v>
      </c>
    </row>
    <row r="31" spans="1:23">
      <c r="A31" s="15" t="s">
        <v>46</v>
      </c>
      <c r="B31" s="16">
        <v>456442</v>
      </c>
      <c r="C31" s="16">
        <v>256128</v>
      </c>
      <c r="D31" s="16">
        <v>1831</v>
      </c>
      <c r="E31" s="16">
        <v>6614</v>
      </c>
      <c r="F31" s="16">
        <v>763</v>
      </c>
      <c r="G31" s="16">
        <v>2764</v>
      </c>
      <c r="H31" s="16">
        <v>6889</v>
      </c>
      <c r="I31" s="16">
        <v>312963</v>
      </c>
      <c r="J31" s="16">
        <v>68911</v>
      </c>
      <c r="K31" s="15" t="s">
        <v>46</v>
      </c>
      <c r="L31" s="16"/>
      <c r="M31" s="16"/>
      <c r="N31" s="16">
        <v>387531</v>
      </c>
      <c r="O31" s="16">
        <f t="shared" si="12"/>
        <v>74568</v>
      </c>
      <c r="P31" s="17">
        <f t="shared" si="9"/>
        <v>0.19241815493470199</v>
      </c>
      <c r="Q31" s="16">
        <v>59098</v>
      </c>
      <c r="R31" s="17">
        <f t="shared" si="10"/>
        <v>0.15249876784050825</v>
      </c>
      <c r="S31" s="15"/>
      <c r="T31" s="18">
        <f>V31</f>
        <v>103.4</v>
      </c>
      <c r="U31" s="103">
        <f t="shared" ref="U31:U53" si="13">T31/T$55*100</f>
        <v>93.187592433862264</v>
      </c>
      <c r="V31" s="107">
        <v>103.4</v>
      </c>
      <c r="W31" t="s">
        <v>211</v>
      </c>
    </row>
    <row r="32" spans="1:23">
      <c r="A32" s="15" t="s">
        <v>47</v>
      </c>
      <c r="B32" s="16">
        <v>500578</v>
      </c>
      <c r="C32" s="16">
        <v>294901</v>
      </c>
      <c r="D32" s="16">
        <v>1452</v>
      </c>
      <c r="E32" s="16">
        <v>0</v>
      </c>
      <c r="F32" s="16">
        <v>2858</v>
      </c>
      <c r="G32" s="16">
        <v>4400</v>
      </c>
      <c r="H32" s="16">
        <v>7464</v>
      </c>
      <c r="I32" s="16">
        <v>349798</v>
      </c>
      <c r="J32" s="16">
        <v>84154</v>
      </c>
      <c r="K32" s="15" t="s">
        <v>47</v>
      </c>
      <c r="L32" s="16"/>
      <c r="M32" s="16"/>
      <c r="N32" s="16">
        <v>416424</v>
      </c>
      <c r="O32" s="16">
        <f t="shared" si="12"/>
        <v>66626</v>
      </c>
      <c r="P32" s="17">
        <f t="shared" si="9"/>
        <v>0.15999558142662287</v>
      </c>
      <c r="Q32" s="16">
        <v>42711</v>
      </c>
      <c r="R32" s="17">
        <f t="shared" si="10"/>
        <v>0.10256613451674255</v>
      </c>
      <c r="S32" s="15"/>
      <c r="T32" s="18">
        <f t="shared" ref="T32:T35" si="14">V32</f>
        <v>104.7</v>
      </c>
      <c r="U32" s="103">
        <f t="shared" si="13"/>
        <v>94.359196594055888</v>
      </c>
      <c r="V32" s="107">
        <v>104.7</v>
      </c>
    </row>
    <row r="33" spans="1:23">
      <c r="A33" s="15" t="s">
        <v>48</v>
      </c>
      <c r="B33" s="16">
        <v>579282</v>
      </c>
      <c r="C33" s="16">
        <v>326287</v>
      </c>
      <c r="D33" s="16">
        <v>1733</v>
      </c>
      <c r="E33" s="16">
        <v>0</v>
      </c>
      <c r="F33" s="16">
        <v>1893</v>
      </c>
      <c r="G33" s="16">
        <v>6120</v>
      </c>
      <c r="H33" s="16">
        <v>10036</v>
      </c>
      <c r="I33" s="16">
        <v>371557</v>
      </c>
      <c r="J33" s="16">
        <v>96933</v>
      </c>
      <c r="K33" s="15" t="s">
        <v>48</v>
      </c>
      <c r="L33" s="16"/>
      <c r="M33" s="16"/>
      <c r="N33" s="16">
        <v>482349</v>
      </c>
      <c r="O33" s="16">
        <f t="shared" si="12"/>
        <v>110792</v>
      </c>
      <c r="P33" s="17">
        <f t="shared" si="9"/>
        <v>0.22969260846399597</v>
      </c>
      <c r="Q33" s="16">
        <v>83638</v>
      </c>
      <c r="R33" s="17">
        <f t="shared" si="10"/>
        <v>0.17339727044111214</v>
      </c>
      <c r="S33" s="15"/>
      <c r="T33" s="18">
        <f t="shared" si="14"/>
        <v>105.9</v>
      </c>
      <c r="U33" s="103">
        <f t="shared" si="13"/>
        <v>95.440677357311543</v>
      </c>
      <c r="V33" s="107">
        <v>105.9</v>
      </c>
    </row>
    <row r="34" spans="1:23">
      <c r="A34" s="15" t="s">
        <v>49</v>
      </c>
      <c r="B34" s="16">
        <v>546661</v>
      </c>
      <c r="C34" s="16">
        <v>330760</v>
      </c>
      <c r="D34" s="16">
        <v>2053</v>
      </c>
      <c r="E34" s="16">
        <v>10870</v>
      </c>
      <c r="F34" s="16">
        <v>2296</v>
      </c>
      <c r="G34" s="16">
        <v>4095</v>
      </c>
      <c r="H34" s="16">
        <v>9245</v>
      </c>
      <c r="I34" s="16">
        <v>343196</v>
      </c>
      <c r="J34" s="16">
        <v>83833</v>
      </c>
      <c r="K34" s="15" t="s">
        <v>49</v>
      </c>
      <c r="L34" s="16"/>
      <c r="M34" s="16"/>
      <c r="N34" s="16">
        <v>462828</v>
      </c>
      <c r="O34" s="16">
        <f t="shared" si="12"/>
        <v>119632</v>
      </c>
      <c r="P34" s="17">
        <f t="shared" si="9"/>
        <v>0.25848047222726367</v>
      </c>
      <c r="Q34" s="16">
        <v>65244</v>
      </c>
      <c r="R34" s="17">
        <f t="shared" si="10"/>
        <v>0.14096813503072417</v>
      </c>
      <c r="S34" s="15"/>
      <c r="T34" s="18">
        <f t="shared" si="14"/>
        <v>106.6</v>
      </c>
      <c r="U34" s="103">
        <f t="shared" si="13"/>
        <v>96.071541135877339</v>
      </c>
      <c r="V34" s="107">
        <v>106.6</v>
      </c>
    </row>
    <row r="35" spans="1:23" ht="18.5" thickBot="1">
      <c r="A35" s="15" t="s">
        <v>50</v>
      </c>
      <c r="B35" s="16">
        <v>502264</v>
      </c>
      <c r="C35" s="16">
        <v>283427</v>
      </c>
      <c r="D35" s="16">
        <v>2551</v>
      </c>
      <c r="E35" s="16">
        <v>0</v>
      </c>
      <c r="F35" s="16">
        <v>354</v>
      </c>
      <c r="G35" s="16">
        <v>2374</v>
      </c>
      <c r="H35" s="16">
        <v>7591</v>
      </c>
      <c r="I35" s="16">
        <v>299040</v>
      </c>
      <c r="J35" s="16">
        <v>77714</v>
      </c>
      <c r="K35" s="15" t="s">
        <v>50</v>
      </c>
      <c r="L35" s="16"/>
      <c r="M35" s="16"/>
      <c r="N35" s="16">
        <v>424551</v>
      </c>
      <c r="O35" s="16">
        <f t="shared" si="12"/>
        <v>125511</v>
      </c>
      <c r="P35" s="17">
        <f t="shared" si="9"/>
        <v>0.2956323268582573</v>
      </c>
      <c r="Q35" s="16">
        <v>81236</v>
      </c>
      <c r="R35" s="17">
        <f t="shared" si="10"/>
        <v>0.19134568049539397</v>
      </c>
      <c r="S35" s="15"/>
      <c r="T35" s="18">
        <f t="shared" si="14"/>
        <v>106.3</v>
      </c>
      <c r="U35" s="103">
        <f t="shared" si="13"/>
        <v>95.801170945063419</v>
      </c>
      <c r="V35" s="108">
        <v>106.3</v>
      </c>
    </row>
    <row r="36" spans="1:23">
      <c r="A36" s="15" t="s">
        <v>51</v>
      </c>
      <c r="B36" s="16">
        <v>519521</v>
      </c>
      <c r="C36" s="16">
        <v>363209</v>
      </c>
      <c r="D36" s="16">
        <v>1521</v>
      </c>
      <c r="E36" s="16">
        <v>0</v>
      </c>
      <c r="F36" s="16">
        <v>0</v>
      </c>
      <c r="G36" s="16">
        <v>5539</v>
      </c>
      <c r="H36" s="16">
        <v>10070</v>
      </c>
      <c r="I36" s="16">
        <v>320588</v>
      </c>
      <c r="J36" s="16">
        <v>75881</v>
      </c>
      <c r="K36" s="15" t="s">
        <v>51</v>
      </c>
      <c r="L36" s="16"/>
      <c r="M36" s="16"/>
      <c r="N36" s="16">
        <v>443640</v>
      </c>
      <c r="O36" s="16">
        <f t="shared" si="12"/>
        <v>123052</v>
      </c>
      <c r="P36" s="17">
        <f t="shared" si="9"/>
        <v>0.27736903795870527</v>
      </c>
      <c r="Q36" s="16">
        <v>52001</v>
      </c>
      <c r="R36" s="17">
        <f t="shared" si="10"/>
        <v>0.11721440807862231</v>
      </c>
      <c r="S36" s="15"/>
      <c r="T36" s="18">
        <f>T$35*V36/100</f>
        <v>106.40629999999999</v>
      </c>
      <c r="U36" s="103">
        <f t="shared" si="13"/>
        <v>95.89697211600847</v>
      </c>
      <c r="V36" s="106">
        <v>100.1</v>
      </c>
      <c r="W36" t="s">
        <v>210</v>
      </c>
    </row>
    <row r="37" spans="1:23">
      <c r="A37" s="15" t="s">
        <v>52</v>
      </c>
      <c r="B37" s="16">
        <v>582245</v>
      </c>
      <c r="C37" s="16">
        <v>393460</v>
      </c>
      <c r="D37" s="16">
        <v>5270</v>
      </c>
      <c r="E37" s="16">
        <v>0</v>
      </c>
      <c r="F37" s="16">
        <v>224</v>
      </c>
      <c r="G37" s="16">
        <v>7026</v>
      </c>
      <c r="H37" s="16">
        <v>11689</v>
      </c>
      <c r="I37" s="16">
        <v>374345</v>
      </c>
      <c r="J37" s="16">
        <v>100735</v>
      </c>
      <c r="K37" s="15" t="s">
        <v>52</v>
      </c>
      <c r="L37" s="16"/>
      <c r="M37" s="16"/>
      <c r="N37" s="16">
        <v>481510</v>
      </c>
      <c r="O37" s="16">
        <f t="shared" si="12"/>
        <v>107165</v>
      </c>
      <c r="P37" s="17">
        <f t="shared" si="9"/>
        <v>0.22256027912192894</v>
      </c>
      <c r="Q37" s="16">
        <v>73162</v>
      </c>
      <c r="R37" s="17">
        <f t="shared" si="10"/>
        <v>0.1519428464621711</v>
      </c>
      <c r="S37" s="15"/>
      <c r="T37" s="18">
        <f t="shared" ref="T37:T40" si="15">T$35*V37/100</f>
        <v>108.31970000000001</v>
      </c>
      <c r="U37" s="103">
        <f t="shared" si="13"/>
        <v>97.621393193019628</v>
      </c>
      <c r="V37" s="107">
        <v>101.9</v>
      </c>
    </row>
    <row r="38" spans="1:23">
      <c r="A38" s="15" t="s">
        <v>53</v>
      </c>
      <c r="B38" s="16">
        <v>549814</v>
      </c>
      <c r="C38" s="16">
        <v>364825</v>
      </c>
      <c r="D38" s="16">
        <v>2397</v>
      </c>
      <c r="E38" s="16">
        <v>0</v>
      </c>
      <c r="F38" s="16">
        <v>46</v>
      </c>
      <c r="G38" s="16">
        <v>2928</v>
      </c>
      <c r="H38" s="16">
        <v>12199</v>
      </c>
      <c r="I38" s="16">
        <v>342643</v>
      </c>
      <c r="J38" s="16">
        <v>85711</v>
      </c>
      <c r="K38" s="15" t="s">
        <v>53</v>
      </c>
      <c r="L38" s="16"/>
      <c r="M38" s="16"/>
      <c r="N38" s="16">
        <v>464103</v>
      </c>
      <c r="O38" s="16">
        <f t="shared" si="12"/>
        <v>121460</v>
      </c>
      <c r="P38" s="17">
        <f t="shared" si="9"/>
        <v>0.26170914646102267</v>
      </c>
      <c r="Q38" s="16">
        <v>79093</v>
      </c>
      <c r="R38" s="17">
        <f t="shared" si="10"/>
        <v>0.17042122115133926</v>
      </c>
      <c r="S38" s="15"/>
      <c r="T38" s="18">
        <f t="shared" si="15"/>
        <v>109.3827</v>
      </c>
      <c r="U38" s="103">
        <f t="shared" si="13"/>
        <v>98.579404902470259</v>
      </c>
      <c r="V38" s="107">
        <v>102.9</v>
      </c>
    </row>
    <row r="39" spans="1:23">
      <c r="A39" s="15" t="s">
        <v>54</v>
      </c>
      <c r="B39" s="16">
        <v>580254</v>
      </c>
      <c r="C39" s="16">
        <v>391895</v>
      </c>
      <c r="D39" s="16">
        <v>3029</v>
      </c>
      <c r="E39" s="16">
        <v>0</v>
      </c>
      <c r="F39" s="16">
        <v>1572</v>
      </c>
      <c r="G39" s="16">
        <v>1339</v>
      </c>
      <c r="H39" s="16">
        <v>14138</v>
      </c>
      <c r="I39" s="16">
        <v>348104</v>
      </c>
      <c r="J39" s="16">
        <v>88778</v>
      </c>
      <c r="K39" s="15" t="s">
        <v>54</v>
      </c>
      <c r="L39" s="16"/>
      <c r="M39" s="16"/>
      <c r="N39" s="16">
        <v>491476</v>
      </c>
      <c r="O39" s="16">
        <f t="shared" si="12"/>
        <v>143372</v>
      </c>
      <c r="P39" s="17">
        <f t="shared" si="9"/>
        <v>0.29171719473585689</v>
      </c>
      <c r="Q39" s="16">
        <v>105342</v>
      </c>
      <c r="R39" s="17">
        <f t="shared" si="10"/>
        <v>0.21433803481756994</v>
      </c>
      <c r="S39" s="15"/>
      <c r="T39" s="18">
        <f t="shared" si="15"/>
        <v>109.2764</v>
      </c>
      <c r="U39" s="103">
        <f t="shared" si="13"/>
        <v>98.483603731525193</v>
      </c>
      <c r="V39" s="107">
        <v>102.8</v>
      </c>
    </row>
    <row r="40" spans="1:23" ht="18.5" thickBot="1">
      <c r="A40" s="15" t="s">
        <v>59</v>
      </c>
      <c r="B40" s="16">
        <v>514244</v>
      </c>
      <c r="C40" s="16">
        <v>366252</v>
      </c>
      <c r="D40" s="16">
        <v>2215</v>
      </c>
      <c r="E40" s="16">
        <v>0</v>
      </c>
      <c r="F40" s="16">
        <v>4696</v>
      </c>
      <c r="G40" s="16">
        <v>10300</v>
      </c>
      <c r="H40" s="16">
        <v>13603</v>
      </c>
      <c r="I40" s="16">
        <v>350019</v>
      </c>
      <c r="J40" s="16">
        <v>81199</v>
      </c>
      <c r="K40" s="15" t="s">
        <v>59</v>
      </c>
      <c r="L40" s="16"/>
      <c r="M40" s="16"/>
      <c r="N40" s="16">
        <v>433044</v>
      </c>
      <c r="O40" s="16">
        <f t="shared" si="12"/>
        <v>83025</v>
      </c>
      <c r="P40" s="17">
        <f t="shared" si="9"/>
        <v>0.19172416659738964</v>
      </c>
      <c r="Q40" s="16">
        <v>22852</v>
      </c>
      <c r="R40" s="17">
        <f t="shared" si="10"/>
        <v>5.2770619151864477E-2</v>
      </c>
      <c r="S40" s="15"/>
      <c r="T40" s="18">
        <f t="shared" si="15"/>
        <v>108.9575</v>
      </c>
      <c r="U40" s="103">
        <f t="shared" si="13"/>
        <v>98.196200218689995</v>
      </c>
      <c r="V40" s="108">
        <v>102.5</v>
      </c>
    </row>
    <row r="41" spans="1:23">
      <c r="A41" s="15" t="s">
        <v>60</v>
      </c>
      <c r="B41" s="16">
        <v>497879</v>
      </c>
      <c r="C41" s="16">
        <v>350211</v>
      </c>
      <c r="D41" s="16">
        <v>2540</v>
      </c>
      <c r="E41" s="16">
        <v>0</v>
      </c>
      <c r="F41" s="16">
        <v>798</v>
      </c>
      <c r="G41" s="16">
        <v>1037</v>
      </c>
      <c r="H41" s="16">
        <v>10617</v>
      </c>
      <c r="I41" s="16">
        <v>309422</v>
      </c>
      <c r="J41" s="16">
        <v>78641</v>
      </c>
      <c r="K41" s="15" t="s">
        <v>60</v>
      </c>
      <c r="L41" s="16"/>
      <c r="M41" s="16"/>
      <c r="N41" s="16">
        <v>419238</v>
      </c>
      <c r="O41" s="16">
        <f t="shared" si="12"/>
        <v>109816</v>
      </c>
      <c r="P41" s="17">
        <f t="shared" si="9"/>
        <v>0.26194190412128671</v>
      </c>
      <c r="Q41" s="16">
        <v>76306</v>
      </c>
      <c r="R41" s="17">
        <f t="shared" si="10"/>
        <v>0.1820111726513341</v>
      </c>
      <c r="S41" s="15"/>
      <c r="T41" s="18">
        <f>T$40*V41/100</f>
        <v>107.867925</v>
      </c>
      <c r="U41" s="103">
        <f t="shared" si="13"/>
        <v>97.214238216503119</v>
      </c>
      <c r="V41" s="106">
        <v>99</v>
      </c>
      <c r="W41" t="s">
        <v>209</v>
      </c>
    </row>
    <row r="42" spans="1:23">
      <c r="A42" s="15" t="s">
        <v>61</v>
      </c>
      <c r="B42" s="16">
        <v>515470</v>
      </c>
      <c r="C42" s="16">
        <v>356400</v>
      </c>
      <c r="D42" s="16">
        <v>7363</v>
      </c>
      <c r="E42" s="16">
        <v>0</v>
      </c>
      <c r="F42" s="16">
        <v>380</v>
      </c>
      <c r="G42" s="16">
        <v>4999</v>
      </c>
      <c r="H42" s="16">
        <v>11157</v>
      </c>
      <c r="I42" s="16">
        <v>320792</v>
      </c>
      <c r="J42" s="16">
        <v>83633</v>
      </c>
      <c r="K42" s="15" t="s">
        <v>61</v>
      </c>
      <c r="L42" s="16"/>
      <c r="M42" s="16"/>
      <c r="N42" s="16">
        <v>431807</v>
      </c>
      <c r="O42" s="16">
        <f t="shared" si="12"/>
        <v>111015</v>
      </c>
      <c r="P42" s="17">
        <f t="shared" si="9"/>
        <v>0.25709402580319446</v>
      </c>
      <c r="Q42" s="16">
        <v>83681</v>
      </c>
      <c r="R42" s="17">
        <f t="shared" si="10"/>
        <v>0.19379259715567371</v>
      </c>
      <c r="S42" s="15"/>
      <c r="T42" s="18">
        <f t="shared" ref="T42:T45" si="16">T$40*V42/100</f>
        <v>107.1052225</v>
      </c>
      <c r="U42" s="103">
        <f t="shared" si="13"/>
        <v>96.526864814972285</v>
      </c>
      <c r="V42" s="107">
        <v>98.3</v>
      </c>
    </row>
    <row r="43" spans="1:23">
      <c r="A43" s="15" t="s">
        <v>62</v>
      </c>
      <c r="B43" s="16">
        <v>491596</v>
      </c>
      <c r="C43" s="16">
        <v>377880</v>
      </c>
      <c r="D43" s="16">
        <v>7363</v>
      </c>
      <c r="E43" s="16">
        <v>7404</v>
      </c>
      <c r="F43" s="16">
        <v>0</v>
      </c>
      <c r="G43" s="16">
        <v>1825</v>
      </c>
      <c r="H43" s="16">
        <v>14788</v>
      </c>
      <c r="I43" s="16">
        <v>342385</v>
      </c>
      <c r="J43" s="16">
        <v>83570</v>
      </c>
      <c r="K43" s="15" t="s">
        <v>62</v>
      </c>
      <c r="L43" s="16"/>
      <c r="M43" s="16"/>
      <c r="N43" s="16">
        <v>408026</v>
      </c>
      <c r="O43" s="16">
        <f t="shared" si="12"/>
        <v>65641</v>
      </c>
      <c r="P43" s="17">
        <f t="shared" si="9"/>
        <v>0.16087455211187524</v>
      </c>
      <c r="Q43" s="16">
        <v>35028</v>
      </c>
      <c r="R43" s="17">
        <f t="shared" si="10"/>
        <v>8.58474705043306E-2</v>
      </c>
      <c r="S43" s="15"/>
      <c r="T43" s="18">
        <f t="shared" si="16"/>
        <v>107.21418</v>
      </c>
      <c r="U43" s="103">
        <f t="shared" si="13"/>
        <v>96.625061015190965</v>
      </c>
      <c r="V43" s="107">
        <v>98.4</v>
      </c>
    </row>
    <row r="44" spans="1:23">
      <c r="A44" s="15" t="s">
        <v>63</v>
      </c>
      <c r="B44" s="16">
        <v>491120</v>
      </c>
      <c r="C44" s="16">
        <v>374936</v>
      </c>
      <c r="D44" s="16">
        <v>3041</v>
      </c>
      <c r="E44" s="16">
        <v>0</v>
      </c>
      <c r="F44" s="16">
        <v>998</v>
      </c>
      <c r="G44" s="16">
        <v>3350</v>
      </c>
      <c r="H44" s="16">
        <v>21430</v>
      </c>
      <c r="I44" s="16">
        <v>334270</v>
      </c>
      <c r="J44" s="16">
        <v>75063</v>
      </c>
      <c r="K44" s="15" t="s">
        <v>63</v>
      </c>
      <c r="L44" s="16"/>
      <c r="M44" s="16"/>
      <c r="N44" s="16">
        <v>416057</v>
      </c>
      <c r="O44" s="16">
        <f t="shared" si="12"/>
        <v>81787</v>
      </c>
      <c r="P44" s="17">
        <f t="shared" si="9"/>
        <v>0.19657643063330266</v>
      </c>
      <c r="Q44" s="16">
        <v>46496</v>
      </c>
      <c r="R44" s="17">
        <f t="shared" si="10"/>
        <v>0.11175391833330529</v>
      </c>
      <c r="S44" s="15"/>
      <c r="T44" s="18">
        <f t="shared" si="16"/>
        <v>107.65001000000001</v>
      </c>
      <c r="U44" s="103">
        <f t="shared" si="13"/>
        <v>97.017845816065744</v>
      </c>
      <c r="V44" s="107">
        <v>98.8</v>
      </c>
    </row>
    <row r="45" spans="1:23" ht="18.5" thickBot="1">
      <c r="A45" s="15" t="s">
        <v>64</v>
      </c>
      <c r="B45" s="16">
        <v>470808</v>
      </c>
      <c r="C45" s="16">
        <v>340680</v>
      </c>
      <c r="D45" s="16">
        <v>744</v>
      </c>
      <c r="E45" s="16">
        <v>0</v>
      </c>
      <c r="F45" s="16">
        <v>969</v>
      </c>
      <c r="G45" s="16">
        <v>2727</v>
      </c>
      <c r="H45" s="16">
        <v>16864</v>
      </c>
      <c r="I45" s="16">
        <v>301865</v>
      </c>
      <c r="J45" s="16">
        <v>77579</v>
      </c>
      <c r="K45" s="15" t="s">
        <v>64</v>
      </c>
      <c r="L45" s="16"/>
      <c r="M45" s="16"/>
      <c r="N45" s="16">
        <v>393229</v>
      </c>
      <c r="O45" s="16">
        <f t="shared" si="12"/>
        <v>91364</v>
      </c>
      <c r="P45" s="17">
        <f t="shared" si="9"/>
        <v>0.23234298589371588</v>
      </c>
      <c r="Q45" s="16">
        <v>36279</v>
      </c>
      <c r="R45" s="17">
        <f t="shared" si="10"/>
        <v>9.2259217911191696E-2</v>
      </c>
      <c r="S45" s="15"/>
      <c r="T45" s="18">
        <f t="shared" si="16"/>
        <v>107.7589675</v>
      </c>
      <c r="U45" s="103">
        <f t="shared" si="13"/>
        <v>97.116042016284425</v>
      </c>
      <c r="V45" s="108">
        <v>98.9</v>
      </c>
      <c r="W45">
        <v>100</v>
      </c>
    </row>
    <row r="46" spans="1:23">
      <c r="A46" s="15" t="s">
        <v>65</v>
      </c>
      <c r="B46" s="16">
        <v>551115</v>
      </c>
      <c r="C46" s="16">
        <v>382808</v>
      </c>
      <c r="D46" s="16">
        <v>5426</v>
      </c>
      <c r="E46" s="16">
        <v>0</v>
      </c>
      <c r="F46" s="16">
        <v>32</v>
      </c>
      <c r="G46" s="16">
        <v>3023</v>
      </c>
      <c r="H46" s="16">
        <v>20756</v>
      </c>
      <c r="I46" s="16">
        <v>328969</v>
      </c>
      <c r="J46" s="16">
        <v>84948</v>
      </c>
      <c r="K46" s="15" t="s">
        <v>65</v>
      </c>
      <c r="L46" s="16"/>
      <c r="M46" s="16"/>
      <c r="N46" s="16">
        <v>466167</v>
      </c>
      <c r="O46" s="16">
        <f t="shared" si="12"/>
        <v>137198</v>
      </c>
      <c r="P46" s="17">
        <f t="shared" si="9"/>
        <v>0.29431083710344147</v>
      </c>
      <c r="Q46" s="16">
        <v>95625</v>
      </c>
      <c r="R46" s="17">
        <f t="shared" si="10"/>
        <v>0.20513035028219501</v>
      </c>
      <c r="S46" s="15"/>
      <c r="T46" s="18">
        <f>T$45*V46/100</f>
        <v>108.72879820750001</v>
      </c>
      <c r="U46" s="103">
        <f t="shared" si="13"/>
        <v>97.990086394430989</v>
      </c>
      <c r="V46" s="106">
        <v>100.9</v>
      </c>
      <c r="W46" t="s">
        <v>208</v>
      </c>
    </row>
    <row r="47" spans="1:23">
      <c r="A47" s="15" t="s">
        <v>89</v>
      </c>
      <c r="B47" s="16">
        <v>574277</v>
      </c>
      <c r="C47" s="16">
        <v>397607</v>
      </c>
      <c r="D47" s="16">
        <v>1485</v>
      </c>
      <c r="E47" s="16">
        <v>26988</v>
      </c>
      <c r="F47" s="16">
        <v>5187</v>
      </c>
      <c r="G47" s="16">
        <v>4450</v>
      </c>
      <c r="H47" s="16">
        <v>27855</v>
      </c>
      <c r="I47" s="16">
        <v>330820</v>
      </c>
      <c r="J47" s="16">
        <v>100423</v>
      </c>
      <c r="K47" s="15" t="s">
        <v>89</v>
      </c>
      <c r="L47" s="16"/>
      <c r="M47" s="16"/>
      <c r="N47" s="16">
        <v>473854</v>
      </c>
      <c r="O47" s="16">
        <f t="shared" si="12"/>
        <v>143034</v>
      </c>
      <c r="P47" s="17">
        <f t="shared" si="9"/>
        <v>0.30185246932599491</v>
      </c>
      <c r="Q47" s="16">
        <v>72854</v>
      </c>
      <c r="R47" s="17">
        <f t="shared" si="10"/>
        <v>0.15374777885171381</v>
      </c>
      <c r="S47" s="15"/>
      <c r="T47" s="18">
        <f t="shared" ref="T47:T50" si="17">T$45*V47/100</f>
        <v>108.0822444025</v>
      </c>
      <c r="U47" s="103">
        <f t="shared" si="13"/>
        <v>97.40739014233327</v>
      </c>
      <c r="V47" s="107">
        <v>100.3</v>
      </c>
    </row>
    <row r="48" spans="1:23">
      <c r="A48" s="15" t="s">
        <v>90</v>
      </c>
      <c r="B48" s="16">
        <v>529822</v>
      </c>
      <c r="C48" s="16">
        <v>336385</v>
      </c>
      <c r="D48" s="16">
        <v>5724</v>
      </c>
      <c r="E48" s="16">
        <v>0</v>
      </c>
      <c r="F48" s="16">
        <v>235</v>
      </c>
      <c r="G48" s="16">
        <v>6189</v>
      </c>
      <c r="H48" s="16">
        <v>21398</v>
      </c>
      <c r="I48" s="16">
        <v>306494</v>
      </c>
      <c r="J48" s="16">
        <v>94906</v>
      </c>
      <c r="K48" s="15" t="s">
        <v>90</v>
      </c>
      <c r="L48" s="16"/>
      <c r="M48" s="16"/>
      <c r="N48" s="16">
        <v>434917</v>
      </c>
      <c r="O48" s="16">
        <f t="shared" si="12"/>
        <v>128423</v>
      </c>
      <c r="P48" s="17">
        <f t="shared" si="9"/>
        <v>0.29528162844864653</v>
      </c>
      <c r="Q48" s="16">
        <v>97486</v>
      </c>
      <c r="R48" s="17">
        <f t="shared" si="10"/>
        <v>0.22414851569379904</v>
      </c>
      <c r="S48" s="15"/>
      <c r="T48" s="18">
        <f t="shared" si="17"/>
        <v>110.23742375249999</v>
      </c>
      <c r="U48" s="103">
        <f t="shared" si="13"/>
        <v>99.349710982658962</v>
      </c>
      <c r="V48" s="107">
        <v>102.3</v>
      </c>
    </row>
    <row r="49" spans="1:23">
      <c r="A49" s="15" t="s">
        <v>91</v>
      </c>
      <c r="B49" s="16">
        <v>476813</v>
      </c>
      <c r="C49" s="16">
        <v>343706</v>
      </c>
      <c r="D49" s="16">
        <v>6631</v>
      </c>
      <c r="E49" s="16">
        <v>0</v>
      </c>
      <c r="F49" s="16">
        <v>1</v>
      </c>
      <c r="G49" s="16">
        <v>7717</v>
      </c>
      <c r="H49" s="16">
        <v>22353</v>
      </c>
      <c r="I49" s="16">
        <v>308183</v>
      </c>
      <c r="J49" s="16">
        <v>81087</v>
      </c>
      <c r="K49" s="15" t="s">
        <v>91</v>
      </c>
      <c r="L49" s="16"/>
      <c r="M49" s="16"/>
      <c r="N49" s="16">
        <v>395726</v>
      </c>
      <c r="O49" s="16">
        <f t="shared" si="12"/>
        <v>87543</v>
      </c>
      <c r="P49" s="17">
        <f t="shared" si="9"/>
        <v>0.22122124904605711</v>
      </c>
      <c r="Q49" s="16">
        <v>66473</v>
      </c>
      <c r="R49" s="17">
        <f t="shared" si="10"/>
        <v>0.16797733785498048</v>
      </c>
      <c r="S49" s="15"/>
      <c r="T49" s="18">
        <f t="shared" si="17"/>
        <v>108.62103923999999</v>
      </c>
      <c r="U49" s="103">
        <f t="shared" si="13"/>
        <v>97.892970352414693</v>
      </c>
      <c r="V49" s="107">
        <v>100.8</v>
      </c>
    </row>
    <row r="50" spans="1:23" ht="18.5" thickBot="1">
      <c r="A50" s="15" t="s">
        <v>148</v>
      </c>
      <c r="B50" s="16">
        <v>488759</v>
      </c>
      <c r="C50" s="16">
        <v>354505</v>
      </c>
      <c r="D50" s="16">
        <v>3040</v>
      </c>
      <c r="E50" s="16">
        <v>0</v>
      </c>
      <c r="F50" s="16">
        <v>1637</v>
      </c>
      <c r="G50" s="16">
        <v>1919</v>
      </c>
      <c r="H50" s="16">
        <v>25644</v>
      </c>
      <c r="I50" s="16">
        <v>317922</v>
      </c>
      <c r="J50" s="16">
        <v>78038</v>
      </c>
      <c r="K50" s="15" t="s">
        <v>148</v>
      </c>
      <c r="L50" s="16"/>
      <c r="M50" s="16"/>
      <c r="N50" s="16">
        <v>410721</v>
      </c>
      <c r="O50" s="16">
        <f t="shared" si="12"/>
        <v>92799</v>
      </c>
      <c r="P50" s="17">
        <f t="shared" si="9"/>
        <v>0.22594169764876887</v>
      </c>
      <c r="Q50" s="16">
        <v>64341</v>
      </c>
      <c r="R50" s="17">
        <f t="shared" si="10"/>
        <v>0.15665378687722323</v>
      </c>
      <c r="S50" s="15"/>
      <c r="T50" s="18">
        <f t="shared" si="17"/>
        <v>106.89689576000001</v>
      </c>
      <c r="U50" s="103">
        <f t="shared" si="13"/>
        <v>96.339113680154156</v>
      </c>
      <c r="V50" s="108">
        <v>99.2</v>
      </c>
    </row>
    <row r="51" spans="1:23">
      <c r="A51" s="15" t="s">
        <v>149</v>
      </c>
      <c r="B51" s="16">
        <v>503313</v>
      </c>
      <c r="C51" s="16">
        <v>331760</v>
      </c>
      <c r="D51" s="16">
        <v>276</v>
      </c>
      <c r="E51" s="16">
        <v>0</v>
      </c>
      <c r="F51" s="16">
        <v>21</v>
      </c>
      <c r="G51" s="5">
        <v>1514</v>
      </c>
      <c r="H51" s="5">
        <v>24943</v>
      </c>
      <c r="I51" s="16">
        <v>296854</v>
      </c>
      <c r="J51" s="16">
        <v>85448</v>
      </c>
      <c r="K51" s="15" t="s">
        <v>149</v>
      </c>
      <c r="L51" s="16"/>
      <c r="M51" s="16"/>
      <c r="N51" s="16">
        <v>417865</v>
      </c>
      <c r="O51" s="16">
        <f t="shared" si="12"/>
        <v>121011</v>
      </c>
      <c r="P51" s="17">
        <f t="shared" si="9"/>
        <v>0.28959352901056562</v>
      </c>
      <c r="Q51" s="16">
        <v>90016</v>
      </c>
      <c r="R51" s="17">
        <f t="shared" si="10"/>
        <v>0.21541885537195027</v>
      </c>
      <c r="S51" s="15"/>
      <c r="T51" s="18">
        <f>T$50*V51/100</f>
        <v>106.89689576000001</v>
      </c>
      <c r="U51" s="103">
        <f t="shared" si="13"/>
        <v>96.339113680154156</v>
      </c>
      <c r="V51" s="106">
        <v>100</v>
      </c>
      <c r="W51" t="s">
        <v>160</v>
      </c>
    </row>
    <row r="52" spans="1:23">
      <c r="A52" s="15" t="s">
        <v>150</v>
      </c>
      <c r="B52" s="16">
        <v>487586</v>
      </c>
      <c r="C52" s="16">
        <v>329195</v>
      </c>
      <c r="D52" s="16">
        <v>2048</v>
      </c>
      <c r="E52" s="16">
        <v>0</v>
      </c>
      <c r="F52" s="16">
        <v>0</v>
      </c>
      <c r="G52" s="16">
        <v>1772</v>
      </c>
      <c r="H52" s="16">
        <v>32637</v>
      </c>
      <c r="I52" s="16">
        <v>303137</v>
      </c>
      <c r="J52" s="16">
        <v>77789</v>
      </c>
      <c r="K52" s="15" t="s">
        <v>150</v>
      </c>
      <c r="L52" s="16"/>
      <c r="M52" s="16"/>
      <c r="N52" s="16">
        <v>409797</v>
      </c>
      <c r="O52" s="16">
        <v>106660</v>
      </c>
      <c r="P52" s="17">
        <f t="shared" si="9"/>
        <v>0.26027520943296317</v>
      </c>
      <c r="Q52" s="16">
        <v>78298</v>
      </c>
      <c r="R52" s="17">
        <f t="shared" si="10"/>
        <v>0.19106533234747936</v>
      </c>
      <c r="S52" s="15"/>
      <c r="T52" s="18">
        <f t="shared" ref="T52:T55" si="18">T$50*V52/100</f>
        <v>106.78999886424</v>
      </c>
      <c r="U52" s="103">
        <f t="shared" si="13"/>
        <v>96.242774566473997</v>
      </c>
      <c r="V52" s="107">
        <v>99.9</v>
      </c>
    </row>
    <row r="53" spans="1:23">
      <c r="A53" s="15" t="s">
        <v>151</v>
      </c>
      <c r="B53" s="16">
        <v>487293</v>
      </c>
      <c r="C53" s="16">
        <v>362609</v>
      </c>
      <c r="D53" s="16">
        <v>8153</v>
      </c>
      <c r="E53" s="16">
        <v>33037</v>
      </c>
      <c r="F53" s="16">
        <v>253</v>
      </c>
      <c r="G53" s="16">
        <v>3995</v>
      </c>
      <c r="H53" s="16">
        <v>34073</v>
      </c>
      <c r="I53" s="16">
        <v>317035</v>
      </c>
      <c r="J53" s="16">
        <v>88815</v>
      </c>
      <c r="K53" s="15" t="s">
        <v>151</v>
      </c>
      <c r="L53" s="16"/>
      <c r="M53" s="16"/>
      <c r="N53" s="16">
        <v>398478</v>
      </c>
      <c r="O53" s="16">
        <v>81443</v>
      </c>
      <c r="P53" s="17">
        <f t="shared" si="9"/>
        <v>0.20438518563132721</v>
      </c>
      <c r="Q53" s="16">
        <v>42420</v>
      </c>
      <c r="R53" s="17">
        <f t="shared" si="10"/>
        <v>0.10645506150904191</v>
      </c>
      <c r="S53" s="15"/>
      <c r="T53" s="18">
        <f t="shared" si="18"/>
        <v>107.64517403032001</v>
      </c>
      <c r="U53" s="103">
        <f t="shared" si="13"/>
        <v>97.013487475915227</v>
      </c>
      <c r="V53" s="107">
        <v>100.7</v>
      </c>
    </row>
    <row r="54" spans="1:23">
      <c r="A54" s="15" t="s">
        <v>152</v>
      </c>
      <c r="B54" s="16">
        <v>507358</v>
      </c>
      <c r="C54" s="16">
        <v>328617</v>
      </c>
      <c r="D54" s="16">
        <v>1068</v>
      </c>
      <c r="E54" s="16">
        <v>9592</v>
      </c>
      <c r="F54" s="16">
        <v>89</v>
      </c>
      <c r="G54" s="16">
        <v>11786</v>
      </c>
      <c r="H54" s="16">
        <v>34462</v>
      </c>
      <c r="I54" s="16">
        <v>305077</v>
      </c>
      <c r="J54" s="16">
        <v>90672</v>
      </c>
      <c r="K54" s="15" t="s">
        <v>152</v>
      </c>
      <c r="L54" s="16"/>
      <c r="M54" s="16"/>
      <c r="N54" s="16">
        <v>416686</v>
      </c>
      <c r="O54" s="16">
        <v>111609</v>
      </c>
      <c r="P54" s="17">
        <f t="shared" si="9"/>
        <v>0.26784917179842854</v>
      </c>
      <c r="Q54" s="16">
        <v>87713</v>
      </c>
      <c r="R54" s="17">
        <f t="shared" si="10"/>
        <v>0.21050143273352118</v>
      </c>
      <c r="S54" s="15"/>
      <c r="T54" s="18">
        <f t="shared" si="18"/>
        <v>110.42449332008</v>
      </c>
      <c r="U54" s="103">
        <f>T54/T$55*100</f>
        <v>99.518304431599233</v>
      </c>
      <c r="V54" s="107">
        <v>103.3</v>
      </c>
    </row>
    <row r="55" spans="1:23" ht="18.5" thickBot="1">
      <c r="A55" s="15" t="s">
        <v>153</v>
      </c>
      <c r="B55" s="16">
        <v>500214</v>
      </c>
      <c r="C55" s="16">
        <v>340844</v>
      </c>
      <c r="D55" s="16">
        <v>1686</v>
      </c>
      <c r="E55" s="16">
        <v>0</v>
      </c>
      <c r="F55" s="16">
        <v>359</v>
      </c>
      <c r="G55" s="16">
        <v>14100</v>
      </c>
      <c r="H55" s="16">
        <v>28881</v>
      </c>
      <c r="I55" s="16">
        <v>321998</v>
      </c>
      <c r="J55" s="16">
        <v>92763</v>
      </c>
      <c r="K55" s="15" t="s">
        <v>153</v>
      </c>
      <c r="L55" s="16"/>
      <c r="M55" s="16"/>
      <c r="N55" s="16">
        <v>407451</v>
      </c>
      <c r="O55" s="16">
        <v>85453</v>
      </c>
      <c r="P55" s="17">
        <f t="shared" si="9"/>
        <v>0.20972583206324197</v>
      </c>
      <c r="Q55" s="16">
        <v>68001</v>
      </c>
      <c r="R55" s="17">
        <f t="shared" si="10"/>
        <v>0.16689368782994765</v>
      </c>
      <c r="S55" s="15"/>
      <c r="T55" s="18">
        <f t="shared" si="18"/>
        <v>110.95897779888</v>
      </c>
      <c r="U55" s="113">
        <v>100</v>
      </c>
      <c r="V55" s="108">
        <v>103.8</v>
      </c>
    </row>
    <row r="56" spans="1:23">
      <c r="A56" s="15" t="s">
        <v>154</v>
      </c>
      <c r="B56" s="16">
        <v>522935</v>
      </c>
      <c r="C56" s="16">
        <v>384254</v>
      </c>
      <c r="D56" s="16">
        <v>3861</v>
      </c>
      <c r="E56" s="16">
        <v>41872</v>
      </c>
      <c r="F56" s="16">
        <v>0</v>
      </c>
      <c r="G56" s="16">
        <v>7973</v>
      </c>
      <c r="H56" s="16">
        <v>39388</v>
      </c>
      <c r="I56" s="16">
        <v>329138</v>
      </c>
      <c r="J56" s="16">
        <v>97170</v>
      </c>
      <c r="K56" s="15" t="s">
        <v>154</v>
      </c>
      <c r="L56" s="16"/>
      <c r="M56" s="16"/>
      <c r="N56" s="16">
        <v>425765</v>
      </c>
      <c r="O56" s="16">
        <v>96628</v>
      </c>
      <c r="P56" s="17">
        <f t="shared" si="9"/>
        <v>0.22695148732281892</v>
      </c>
      <c r="Q56" s="16">
        <v>29894</v>
      </c>
      <c r="R56" s="17">
        <f t="shared" si="10"/>
        <v>7.0212441135368106E-2</v>
      </c>
      <c r="S56" s="15"/>
      <c r="T56" s="18">
        <f>T$55*V56/100</f>
        <v>112.84528042146096</v>
      </c>
      <c r="U56" s="103">
        <f>T56/T$55*100</f>
        <v>101.69999999999999</v>
      </c>
      <c r="V56" s="106">
        <v>101.7</v>
      </c>
      <c r="W56" t="s">
        <v>159</v>
      </c>
    </row>
    <row r="57" spans="1:23">
      <c r="A57" s="15" t="s">
        <v>155</v>
      </c>
      <c r="B57" s="16">
        <v>553700</v>
      </c>
      <c r="C57" s="16">
        <v>321006</v>
      </c>
      <c r="D57" s="16">
        <v>3742</v>
      </c>
      <c r="E57" s="16">
        <v>0</v>
      </c>
      <c r="F57" s="16">
        <v>0</v>
      </c>
      <c r="G57" s="16">
        <v>1765</v>
      </c>
      <c r="H57" s="16">
        <v>36073</v>
      </c>
      <c r="I57" s="16">
        <v>306628</v>
      </c>
      <c r="J57" s="16">
        <v>109373</v>
      </c>
      <c r="K57" s="15" t="s">
        <v>155</v>
      </c>
      <c r="L57" s="16"/>
      <c r="M57" s="16"/>
      <c r="N57" s="16">
        <v>444327</v>
      </c>
      <c r="O57" s="16">
        <v>137699</v>
      </c>
      <c r="P57" s="17">
        <f t="shared" si="9"/>
        <v>0.30990464230172821</v>
      </c>
      <c r="Q57" s="16">
        <v>119682</v>
      </c>
      <c r="R57" s="17">
        <f t="shared" si="10"/>
        <v>0.26935567723771009</v>
      </c>
      <c r="S57" s="15"/>
      <c r="T57" s="18">
        <f t="shared" ref="T57:T59" si="19">T$55*V57/100</f>
        <v>112.17952655466769</v>
      </c>
      <c r="U57" s="103">
        <f t="shared" ref="U57:U59" si="20">T57/T$55*100</f>
        <v>101.10000000000001</v>
      </c>
      <c r="V57" s="107">
        <v>101.1</v>
      </c>
    </row>
    <row r="58" spans="1:23">
      <c r="A58" s="15" t="s">
        <v>156</v>
      </c>
      <c r="B58" s="16">
        <v>579986</v>
      </c>
      <c r="C58" s="16">
        <v>367138</v>
      </c>
      <c r="D58" s="16">
        <v>2706</v>
      </c>
      <c r="E58" s="16">
        <v>0</v>
      </c>
      <c r="F58" s="16">
        <v>0</v>
      </c>
      <c r="G58" s="16">
        <v>11167</v>
      </c>
      <c r="H58" s="16">
        <v>49346</v>
      </c>
      <c r="I58" s="16">
        <v>337909</v>
      </c>
      <c r="J58" s="16">
        <v>107872</v>
      </c>
      <c r="K58" s="15" t="s">
        <v>156</v>
      </c>
      <c r="L58" s="16"/>
      <c r="M58" s="16"/>
      <c r="N58" s="16">
        <v>472114</v>
      </c>
      <c r="O58" s="16">
        <v>134205</v>
      </c>
      <c r="P58" s="17">
        <f t="shared" si="9"/>
        <v>0.28426397014280447</v>
      </c>
      <c r="Q58" s="16">
        <v>109485</v>
      </c>
      <c r="R58" s="17">
        <f t="shared" si="10"/>
        <v>0.23190373511482396</v>
      </c>
      <c r="S58" s="15"/>
      <c r="T58" s="18">
        <f t="shared" si="19"/>
        <v>113.51103428825424</v>
      </c>
      <c r="U58" s="103">
        <f t="shared" si="20"/>
        <v>102.3</v>
      </c>
      <c r="V58" s="107">
        <v>102.3</v>
      </c>
    </row>
    <row r="59" spans="1:23" ht="18.5" thickBot="1">
      <c r="A59" s="15" t="s">
        <v>157</v>
      </c>
      <c r="B59" s="16"/>
      <c r="C59" s="16"/>
      <c r="D59" s="16"/>
      <c r="E59" s="16"/>
      <c r="F59" s="16"/>
      <c r="G59" s="16"/>
      <c r="H59" s="16"/>
      <c r="I59" s="16"/>
      <c r="J59" s="16"/>
      <c r="K59" s="15" t="s">
        <v>157</v>
      </c>
      <c r="L59" s="16"/>
      <c r="M59" s="16"/>
      <c r="N59" s="16"/>
      <c r="O59" s="16"/>
      <c r="P59" s="17"/>
      <c r="Q59" s="16"/>
      <c r="R59" s="17"/>
      <c r="S59" s="15"/>
      <c r="T59" s="18">
        <f t="shared" si="19"/>
        <v>113.732952243852</v>
      </c>
      <c r="U59" s="103">
        <f t="shared" si="20"/>
        <v>102.49999999999999</v>
      </c>
      <c r="V59" s="108">
        <v>102.5</v>
      </c>
    </row>
    <row r="60" spans="1:23">
      <c r="A60" s="15" t="s">
        <v>158</v>
      </c>
      <c r="B60" s="16"/>
      <c r="C60" s="16"/>
      <c r="D60" s="16"/>
      <c r="E60" s="16"/>
      <c r="F60" s="16"/>
      <c r="G60" s="16"/>
      <c r="H60" s="16"/>
      <c r="I60" s="16"/>
      <c r="J60" s="16"/>
      <c r="K60" s="15" t="s">
        <v>158</v>
      </c>
      <c r="L60" s="16"/>
      <c r="M60" s="16"/>
      <c r="N60" s="16"/>
      <c r="O60" s="16"/>
      <c r="P60" s="17"/>
      <c r="Q60" s="16"/>
      <c r="R60" s="17"/>
      <c r="S60" s="15"/>
      <c r="T60" s="18"/>
      <c r="U60" s="18"/>
      <c r="V60" s="105"/>
    </row>
  </sheetData>
  <mergeCells count="13">
    <mergeCell ref="L3:M3"/>
    <mergeCell ref="C3:D3"/>
    <mergeCell ref="G7:H7"/>
    <mergeCell ref="G8:H8"/>
    <mergeCell ref="G9:H9"/>
    <mergeCell ref="E7:F7"/>
    <mergeCell ref="E8:F8"/>
    <mergeCell ref="E9:F9"/>
    <mergeCell ref="E3:F3"/>
    <mergeCell ref="E5:F5"/>
    <mergeCell ref="E6:F6"/>
    <mergeCell ref="G5:H5"/>
    <mergeCell ref="G6:H6"/>
  </mergeCells>
  <phoneticPr fontId="1"/>
  <pageMargins left="0.7" right="0.7" top="0.75" bottom="0.75" header="0.3" footer="0.3"/>
  <pageSetup paperSize="9" scale="65" orientation="portrait" r:id="rId1"/>
  <colBreaks count="1" manualBreakCount="1">
    <brk id="10" max="5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8CE66-9547-426D-83F7-F13FCB62B1B7}">
  <dimension ref="A1:EJ24"/>
  <sheetViews>
    <sheetView view="pageBreakPreview" zoomScale="60" zoomScaleNormal="100" workbookViewId="0">
      <selection activeCell="N12" sqref="N12"/>
    </sheetView>
  </sheetViews>
  <sheetFormatPr defaultColWidth="8.6640625" defaultRowHeight="18"/>
  <cols>
    <col min="1" max="2" width="4.1640625" style="84" customWidth="1"/>
    <col min="3" max="3" width="23.25" style="84" customWidth="1"/>
    <col min="4" max="4" width="10.9140625" style="84" customWidth="1"/>
    <col min="5" max="6" width="8.6640625" style="84"/>
    <col min="7" max="11" width="9.1640625" style="84" bestFit="1" customWidth="1"/>
    <col min="12" max="15" width="9.58203125" style="84" customWidth="1"/>
    <col min="16" max="16" width="9.5" style="86" customWidth="1"/>
    <col min="17" max="22" width="9.5" style="84" customWidth="1"/>
    <col min="23" max="24" width="10.83203125" style="84" customWidth="1"/>
    <col min="25" max="25" width="10.83203125" style="86" customWidth="1"/>
    <col min="26" max="27" width="10.83203125" style="84" customWidth="1"/>
    <col min="28" max="30" width="11.08203125" style="84" customWidth="1"/>
    <col min="31" max="39" width="9.6640625" style="84" customWidth="1"/>
    <col min="40" max="41" width="4.1640625" style="84" customWidth="1"/>
    <col min="42" max="42" width="17.5" style="84" customWidth="1"/>
    <col min="43" max="59" width="10.1640625" style="84" bestFit="1" customWidth="1"/>
    <col min="60" max="60" width="3.08203125" style="84" customWidth="1"/>
    <col min="61" max="62" width="4.1640625" style="84" customWidth="1"/>
    <col min="63" max="63" width="25.1640625" style="84" customWidth="1"/>
    <col min="64" max="64" width="10.9140625" style="84" customWidth="1"/>
    <col min="65" max="67" width="8.6640625" style="84"/>
    <col min="68" max="71" width="9.1640625" style="84" bestFit="1" customWidth="1"/>
    <col min="72" max="75" width="9.58203125" style="84" customWidth="1"/>
    <col min="76" max="82" width="9.5" style="84" customWidth="1"/>
    <col min="83" max="84" width="10.83203125" style="84" customWidth="1"/>
    <col min="85" max="85" width="10.83203125" style="86" customWidth="1"/>
    <col min="86" max="87" width="10.83203125" style="84" customWidth="1"/>
    <col min="88" max="90" width="11.08203125" style="84" customWidth="1"/>
    <col min="91" max="99" width="9.6640625" style="84" customWidth="1"/>
    <col min="100" max="101" width="4.1640625" style="84" customWidth="1"/>
    <col min="102" max="102" width="25.1640625" style="84" customWidth="1"/>
    <col min="103" max="104" width="9.1640625" style="84" bestFit="1" customWidth="1"/>
    <col min="105" max="105" width="10.1640625" style="84" bestFit="1" customWidth="1"/>
    <col min="106" max="106" width="9.1640625" style="84" bestFit="1" customWidth="1"/>
    <col min="107" max="107" width="10.1640625" style="84" bestFit="1" customWidth="1"/>
    <col min="108" max="108" width="9.1640625" style="84" bestFit="1" customWidth="1"/>
    <col min="109" max="109" width="10.1640625" style="84" bestFit="1" customWidth="1"/>
    <col min="110" max="112" width="9.1640625" style="84" bestFit="1" customWidth="1"/>
    <col min="113" max="113" width="10.1640625" style="84" bestFit="1" customWidth="1"/>
    <col min="114" max="114" width="9.1640625" style="84" bestFit="1" customWidth="1"/>
    <col min="115" max="115" width="10.1640625" style="84" bestFit="1" customWidth="1"/>
    <col min="116" max="117" width="9.1640625" style="84" bestFit="1" customWidth="1"/>
    <col min="118" max="119" width="10.1640625" style="84" bestFit="1" customWidth="1"/>
    <col min="120" max="120" width="3" style="84" customWidth="1"/>
    <col min="121" max="122" width="4.1640625" style="84" customWidth="1"/>
    <col min="123" max="123" width="17.08203125" style="84" customWidth="1"/>
    <col min="124" max="125" width="9.1640625" style="84" bestFit="1" customWidth="1"/>
    <col min="126" max="126" width="10.1640625" style="84" bestFit="1" customWidth="1"/>
    <col min="127" max="128" width="9.1640625" style="84" bestFit="1" customWidth="1"/>
    <col min="129" max="131" width="10.1640625" style="84" bestFit="1" customWidth="1"/>
    <col min="132" max="132" width="9.1640625" style="84" bestFit="1" customWidth="1"/>
    <col min="133" max="134" width="10.1640625" style="84" bestFit="1" customWidth="1"/>
    <col min="135" max="135" width="9.1640625" style="84" bestFit="1" customWidth="1"/>
    <col min="136" max="136" width="10.1640625" style="84" bestFit="1" customWidth="1"/>
    <col min="137" max="137" width="9.1640625" style="84" bestFit="1" customWidth="1"/>
    <col min="138" max="140" width="10.1640625" style="84" bestFit="1" customWidth="1"/>
    <col min="141" max="16384" width="8.6640625" style="84"/>
  </cols>
  <sheetData>
    <row r="1" spans="1:140">
      <c r="A1" s="84" t="s">
        <v>268</v>
      </c>
      <c r="BI1" s="84" t="s">
        <v>268</v>
      </c>
    </row>
    <row r="2" spans="1:140">
      <c r="A2" s="84" t="s">
        <v>273</v>
      </c>
      <c r="BI2" s="84" t="s">
        <v>273</v>
      </c>
    </row>
    <row r="3" spans="1:140">
      <c r="A3" s="84" t="s">
        <v>176</v>
      </c>
      <c r="D3" s="141" t="s">
        <v>0</v>
      </c>
      <c r="E3" s="141" t="s">
        <v>18</v>
      </c>
      <c r="F3" s="141" t="s">
        <v>21</v>
      </c>
      <c r="G3" s="141" t="s">
        <v>22</v>
      </c>
      <c r="H3" s="141" t="s">
        <v>23</v>
      </c>
      <c r="I3" s="141" t="s">
        <v>24</v>
      </c>
      <c r="J3" s="141" t="s">
        <v>25</v>
      </c>
      <c r="K3" s="141" t="s">
        <v>26</v>
      </c>
      <c r="L3" s="141" t="s">
        <v>27</v>
      </c>
      <c r="M3" s="141" t="s">
        <v>28</v>
      </c>
      <c r="N3" s="141" t="s">
        <v>29</v>
      </c>
      <c r="O3" s="141" t="s">
        <v>30</v>
      </c>
      <c r="P3" s="142" t="s">
        <v>31</v>
      </c>
      <c r="Q3" s="141" t="s">
        <v>32</v>
      </c>
      <c r="R3" s="141" t="s">
        <v>33</v>
      </c>
      <c r="S3" s="141" t="s">
        <v>34</v>
      </c>
      <c r="T3" s="141" t="s">
        <v>35</v>
      </c>
      <c r="U3" s="141" t="s">
        <v>36</v>
      </c>
      <c r="V3" s="141" t="s">
        <v>37</v>
      </c>
      <c r="W3" s="141" t="s">
        <v>38</v>
      </c>
      <c r="X3" s="141" t="s">
        <v>39</v>
      </c>
      <c r="Y3" s="142" t="s">
        <v>40</v>
      </c>
      <c r="Z3" s="141" t="s">
        <v>41</v>
      </c>
      <c r="AA3" s="141" t="s">
        <v>42</v>
      </c>
      <c r="AB3" s="141" t="s">
        <v>43</v>
      </c>
      <c r="AC3" s="141" t="s">
        <v>45</v>
      </c>
      <c r="AD3" s="141" t="s">
        <v>46</v>
      </c>
      <c r="AE3" s="141" t="s">
        <v>47</v>
      </c>
      <c r="AF3" s="141" t="s">
        <v>48</v>
      </c>
      <c r="AG3" s="141" t="s">
        <v>49</v>
      </c>
      <c r="AH3" s="141" t="s">
        <v>50</v>
      </c>
      <c r="AI3" s="141" t="s">
        <v>51</v>
      </c>
      <c r="AJ3" s="141" t="s">
        <v>52</v>
      </c>
      <c r="AK3" s="141" t="s">
        <v>53</v>
      </c>
      <c r="AL3" s="141" t="s">
        <v>54</v>
      </c>
      <c r="AM3" s="141" t="s">
        <v>59</v>
      </c>
      <c r="AN3" s="84" t="s">
        <v>176</v>
      </c>
      <c r="AQ3" s="141" t="s">
        <v>61</v>
      </c>
      <c r="AR3" s="141" t="s">
        <v>62</v>
      </c>
      <c r="AS3" s="141" t="s">
        <v>63</v>
      </c>
      <c r="AT3" s="141" t="s">
        <v>64</v>
      </c>
      <c r="AU3" s="141" t="s">
        <v>65</v>
      </c>
      <c r="AV3" s="141" t="s">
        <v>89</v>
      </c>
      <c r="AW3" s="141" t="s">
        <v>90</v>
      </c>
      <c r="AX3" s="141" t="s">
        <v>91</v>
      </c>
      <c r="AY3" s="141" t="s">
        <v>148</v>
      </c>
      <c r="AZ3" s="141" t="s">
        <v>149</v>
      </c>
      <c r="BA3" s="141" t="s">
        <v>150</v>
      </c>
      <c r="BB3" s="141" t="s">
        <v>151</v>
      </c>
      <c r="BC3" s="141" t="s">
        <v>152</v>
      </c>
      <c r="BD3" s="141" t="s">
        <v>153</v>
      </c>
      <c r="BE3" s="141" t="s">
        <v>154</v>
      </c>
      <c r="BF3" s="141" t="s">
        <v>155</v>
      </c>
      <c r="BG3" s="141" t="s">
        <v>156</v>
      </c>
      <c r="BI3" s="84" t="s">
        <v>365</v>
      </c>
      <c r="BL3" s="141" t="s">
        <v>0</v>
      </c>
      <c r="BM3" s="141" t="s">
        <v>18</v>
      </c>
      <c r="BN3" s="141" t="s">
        <v>21</v>
      </c>
      <c r="BO3" s="141" t="s">
        <v>22</v>
      </c>
      <c r="BP3" s="141" t="s">
        <v>23</v>
      </c>
      <c r="BQ3" s="141" t="s">
        <v>24</v>
      </c>
      <c r="BR3" s="141" t="s">
        <v>25</v>
      </c>
      <c r="BS3" s="141" t="s">
        <v>26</v>
      </c>
      <c r="BT3" s="141" t="s">
        <v>27</v>
      </c>
      <c r="BU3" s="141" t="s">
        <v>28</v>
      </c>
      <c r="BV3" s="141" t="s">
        <v>29</v>
      </c>
      <c r="BW3" s="141" t="s">
        <v>30</v>
      </c>
      <c r="BX3" s="141" t="s">
        <v>31</v>
      </c>
      <c r="BY3" s="141" t="s">
        <v>32</v>
      </c>
      <c r="BZ3" s="141" t="s">
        <v>33</v>
      </c>
      <c r="CA3" s="141" t="s">
        <v>34</v>
      </c>
      <c r="CB3" s="141" t="s">
        <v>35</v>
      </c>
      <c r="CC3" s="141" t="s">
        <v>36</v>
      </c>
      <c r="CD3" s="141" t="s">
        <v>37</v>
      </c>
      <c r="CE3" s="141" t="s">
        <v>38</v>
      </c>
      <c r="CF3" s="141" t="s">
        <v>39</v>
      </c>
      <c r="CG3" s="141" t="s">
        <v>40</v>
      </c>
      <c r="CH3" s="141" t="s">
        <v>41</v>
      </c>
      <c r="CI3" s="141" t="s">
        <v>42</v>
      </c>
      <c r="CJ3" s="141" t="s">
        <v>43</v>
      </c>
      <c r="CK3" s="141" t="s">
        <v>45</v>
      </c>
      <c r="CL3" s="141" t="s">
        <v>46</v>
      </c>
      <c r="CM3" s="141" t="s">
        <v>47</v>
      </c>
      <c r="CN3" s="141" t="s">
        <v>48</v>
      </c>
      <c r="CO3" s="141" t="s">
        <v>49</v>
      </c>
      <c r="CP3" s="141" t="s">
        <v>50</v>
      </c>
      <c r="CQ3" s="141" t="s">
        <v>51</v>
      </c>
      <c r="CR3" s="141" t="s">
        <v>52</v>
      </c>
      <c r="CS3" s="141" t="s">
        <v>53</v>
      </c>
      <c r="CT3" s="141" t="s">
        <v>54</v>
      </c>
      <c r="CU3" s="141" t="s">
        <v>59</v>
      </c>
      <c r="CV3" s="84" t="s">
        <v>365</v>
      </c>
      <c r="CY3" s="141" t="s">
        <v>61</v>
      </c>
      <c r="CZ3" s="141" t="s">
        <v>62</v>
      </c>
      <c r="DA3" s="141" t="s">
        <v>63</v>
      </c>
      <c r="DB3" s="141" t="s">
        <v>64</v>
      </c>
      <c r="DC3" s="141" t="s">
        <v>65</v>
      </c>
      <c r="DD3" s="141" t="s">
        <v>89</v>
      </c>
      <c r="DE3" s="141" t="s">
        <v>90</v>
      </c>
      <c r="DF3" s="141" t="s">
        <v>91</v>
      </c>
      <c r="DG3" s="141" t="s">
        <v>148</v>
      </c>
      <c r="DH3" s="141" t="s">
        <v>149</v>
      </c>
      <c r="DI3" s="141" t="s">
        <v>150</v>
      </c>
      <c r="DJ3" s="141" t="s">
        <v>151</v>
      </c>
      <c r="DK3" s="141" t="s">
        <v>152</v>
      </c>
      <c r="DL3" s="141" t="s">
        <v>153</v>
      </c>
      <c r="DM3" s="141" t="s">
        <v>154</v>
      </c>
      <c r="DN3" s="141" t="s">
        <v>155</v>
      </c>
      <c r="DO3" s="141" t="s">
        <v>156</v>
      </c>
      <c r="DQ3" s="84" t="s">
        <v>328</v>
      </c>
      <c r="DT3" s="141" t="s">
        <v>61</v>
      </c>
      <c r="DU3" s="141" t="s">
        <v>62</v>
      </c>
      <c r="DV3" s="141" t="s">
        <v>63</v>
      </c>
      <c r="DW3" s="141" t="s">
        <v>64</v>
      </c>
      <c r="DX3" s="141" t="s">
        <v>65</v>
      </c>
      <c r="DY3" s="141" t="s">
        <v>89</v>
      </c>
      <c r="DZ3" s="141" t="s">
        <v>90</v>
      </c>
      <c r="EA3" s="141" t="s">
        <v>91</v>
      </c>
      <c r="EB3" s="141" t="s">
        <v>148</v>
      </c>
      <c r="EC3" s="141" t="s">
        <v>149</v>
      </c>
      <c r="ED3" s="141" t="s">
        <v>150</v>
      </c>
      <c r="EE3" s="141" t="s">
        <v>151</v>
      </c>
      <c r="EF3" s="141" t="s">
        <v>152</v>
      </c>
      <c r="EG3" s="141" t="s">
        <v>153</v>
      </c>
      <c r="EH3" s="141" t="s">
        <v>154</v>
      </c>
      <c r="EI3" s="141" t="s">
        <v>155</v>
      </c>
      <c r="EJ3" s="141" t="s">
        <v>156</v>
      </c>
    </row>
    <row r="4" spans="1:140" s="83" customFormat="1">
      <c r="A4" s="83" t="s">
        <v>269</v>
      </c>
      <c r="D4" s="143">
        <v>766950</v>
      </c>
      <c r="E4" s="143">
        <v>830285</v>
      </c>
      <c r="F4" s="143">
        <v>920074</v>
      </c>
      <c r="G4" s="143">
        <v>1038500</v>
      </c>
      <c r="H4" s="143">
        <v>1158600</v>
      </c>
      <c r="I4" s="143">
        <v>1402300</v>
      </c>
      <c r="J4" s="143">
        <v>1584500</v>
      </c>
      <c r="K4" s="143">
        <v>1788100</v>
      </c>
      <c r="L4" s="143">
        <v>2099700</v>
      </c>
      <c r="M4" s="143">
        <v>2570500</v>
      </c>
      <c r="N4" s="143">
        <v>2986000</v>
      </c>
      <c r="O4" s="143">
        <v>3328000</v>
      </c>
      <c r="P4" s="144">
        <v>3654000</v>
      </c>
      <c r="Q4" s="143">
        <v>3874000</v>
      </c>
      <c r="R4" s="143">
        <v>4134000</v>
      </c>
      <c r="S4" s="143">
        <v>4493000</v>
      </c>
      <c r="T4" s="143">
        <v>4795000</v>
      </c>
      <c r="U4" s="143">
        <v>5024000</v>
      </c>
      <c r="V4" s="143">
        <v>5261000</v>
      </c>
      <c r="W4" s="143">
        <v>5453000</v>
      </c>
      <c r="X4" s="143">
        <v>5655000</v>
      </c>
      <c r="Y4" s="144">
        <v>5851000</v>
      </c>
      <c r="Z4" s="143">
        <v>6069000</v>
      </c>
      <c r="AA4" s="143">
        <v>6210000</v>
      </c>
      <c r="AB4" s="143">
        <v>6523000</v>
      </c>
      <c r="AC4" s="143">
        <v>6941000</v>
      </c>
      <c r="AD4" s="143">
        <v>7300000</v>
      </c>
      <c r="AE4" s="143">
        <v>7656000</v>
      </c>
      <c r="AF4" s="143">
        <v>7712000</v>
      </c>
      <c r="AG4" s="143">
        <v>7670000</v>
      </c>
      <c r="AH4" s="143">
        <v>7796000</v>
      </c>
      <c r="AI4" s="143">
        <v>7808000</v>
      </c>
      <c r="AJ4" s="143">
        <v>7786000</v>
      </c>
      <c r="AK4" s="143">
        <v>8079000</v>
      </c>
      <c r="AL4" s="143">
        <v>7871000</v>
      </c>
      <c r="AM4" s="143">
        <v>7695000</v>
      </c>
      <c r="AN4" s="83" t="s">
        <v>269</v>
      </c>
      <c r="AQ4" s="143">
        <v>7480000</v>
      </c>
      <c r="AR4" s="143">
        <v>7210000</v>
      </c>
      <c r="AS4" s="143">
        <v>7300000</v>
      </c>
      <c r="AT4" s="143">
        <v>7190000</v>
      </c>
      <c r="AU4" s="143">
        <v>7130000</v>
      </c>
      <c r="AV4" s="143">
        <v>7180000</v>
      </c>
      <c r="AW4" s="143">
        <v>7170000</v>
      </c>
      <c r="AX4" s="143">
        <v>7090000</v>
      </c>
      <c r="AY4" s="143">
        <v>6970000</v>
      </c>
      <c r="AZ4" s="143">
        <v>6890000</v>
      </c>
      <c r="BA4" s="143">
        <v>6910000</v>
      </c>
      <c r="BB4" s="143">
        <v>7080000</v>
      </c>
      <c r="BC4" s="143">
        <v>7020000</v>
      </c>
      <c r="BD4" s="143">
        <v>7090000</v>
      </c>
      <c r="BE4" s="143">
        <v>7150000</v>
      </c>
      <c r="BF4" s="143">
        <v>7220000</v>
      </c>
      <c r="BG4" s="143">
        <v>7290000</v>
      </c>
      <c r="BI4" s="83" t="s">
        <v>269</v>
      </c>
      <c r="BL4" s="143">
        <v>651728</v>
      </c>
      <c r="BM4" s="143">
        <v>735325</v>
      </c>
      <c r="BN4" s="143">
        <v>828422</v>
      </c>
      <c r="BO4" s="143">
        <v>964600</v>
      </c>
      <c r="BP4" s="143">
        <v>1061400</v>
      </c>
      <c r="BQ4" s="143">
        <v>1438100</v>
      </c>
      <c r="BR4" s="143">
        <v>1450200</v>
      </c>
      <c r="BS4" s="143">
        <v>1632300</v>
      </c>
      <c r="BT4" s="143">
        <v>1887600</v>
      </c>
      <c r="BU4" s="143">
        <v>2276200</v>
      </c>
      <c r="BV4" s="143">
        <v>2939000</v>
      </c>
      <c r="BW4" s="143">
        <v>3192000</v>
      </c>
      <c r="BX4" s="143">
        <v>3557000</v>
      </c>
      <c r="BY4" s="143">
        <v>3849000</v>
      </c>
      <c r="BZ4" s="143">
        <v>4061000</v>
      </c>
      <c r="CA4" s="143">
        <v>4629000</v>
      </c>
      <c r="CB4" s="143">
        <v>4510000</v>
      </c>
      <c r="CC4" s="143">
        <v>4792000</v>
      </c>
      <c r="CD4" s="143">
        <v>5096000</v>
      </c>
      <c r="CE4" s="143">
        <v>5349000</v>
      </c>
      <c r="CF4" s="143">
        <v>5482000</v>
      </c>
      <c r="CG4" s="144">
        <v>5338000</v>
      </c>
      <c r="CH4" s="143">
        <v>5430000</v>
      </c>
      <c r="CI4" s="143">
        <v>5595000</v>
      </c>
      <c r="CJ4" s="143">
        <v>5815000</v>
      </c>
      <c r="CK4" s="143">
        <v>6473000</v>
      </c>
      <c r="CL4" s="143">
        <v>6269000</v>
      </c>
      <c r="CM4" s="143">
        <v>7001000</v>
      </c>
      <c r="CN4" s="143">
        <v>6945000</v>
      </c>
      <c r="CO4" s="143">
        <v>7190000</v>
      </c>
      <c r="CP4" s="143">
        <v>7707000</v>
      </c>
      <c r="CQ4" s="143">
        <v>7346000</v>
      </c>
      <c r="CR4" s="143">
        <v>7438000</v>
      </c>
      <c r="CS4" s="143">
        <v>7348000</v>
      </c>
      <c r="CT4" s="143">
        <v>7588000</v>
      </c>
      <c r="CU4" s="143">
        <v>7286000</v>
      </c>
      <c r="CV4" s="83" t="s">
        <v>269</v>
      </c>
      <c r="CY4" s="143">
        <v>7060000</v>
      </c>
      <c r="CZ4" s="143">
        <v>6820000</v>
      </c>
      <c r="DA4" s="143">
        <v>7200000</v>
      </c>
      <c r="DB4" s="143">
        <v>6460000</v>
      </c>
      <c r="DC4" s="143">
        <v>6850000</v>
      </c>
      <c r="DD4" s="143">
        <v>6750000</v>
      </c>
      <c r="DE4" s="143">
        <v>6640000</v>
      </c>
      <c r="DF4" s="143">
        <v>6350000</v>
      </c>
      <c r="DG4" s="143">
        <v>6480000</v>
      </c>
      <c r="DH4" s="143">
        <v>6640000</v>
      </c>
      <c r="DI4" s="143">
        <v>6580000</v>
      </c>
      <c r="DJ4" s="143">
        <v>6440000</v>
      </c>
      <c r="DK4" s="143">
        <v>6100000</v>
      </c>
      <c r="DL4" s="143">
        <v>6410000</v>
      </c>
      <c r="DM4" s="143">
        <v>6550000</v>
      </c>
      <c r="DN4" s="143">
        <v>6640000</v>
      </c>
      <c r="DO4" s="143">
        <v>6670000</v>
      </c>
      <c r="DQ4" s="83" t="s">
        <v>269</v>
      </c>
      <c r="DT4" s="143">
        <v>7170000</v>
      </c>
      <c r="DU4" s="143">
        <v>7170000</v>
      </c>
      <c r="DV4" s="143">
        <v>7230000</v>
      </c>
      <c r="DW4" s="143">
        <v>6990000</v>
      </c>
      <c r="DX4" s="143">
        <v>6640000</v>
      </c>
      <c r="DY4" s="143">
        <v>7060000</v>
      </c>
      <c r="DZ4" s="143">
        <v>6770000</v>
      </c>
      <c r="EA4" s="143">
        <v>6090000</v>
      </c>
      <c r="EB4" s="143">
        <v>5970000</v>
      </c>
      <c r="EC4" s="143">
        <v>7180000</v>
      </c>
      <c r="ED4" s="143">
        <v>6870000</v>
      </c>
      <c r="EE4" s="143">
        <v>6110000</v>
      </c>
      <c r="EF4" s="143">
        <v>6570000</v>
      </c>
      <c r="EG4" s="143">
        <v>6840000</v>
      </c>
      <c r="EH4" s="143">
        <v>7130000</v>
      </c>
      <c r="EI4" s="143">
        <v>7500000</v>
      </c>
      <c r="EJ4" s="143">
        <v>7440000</v>
      </c>
    </row>
    <row r="5" spans="1:140" s="83" customFormat="1">
      <c r="A5" s="83" t="s">
        <v>270</v>
      </c>
      <c r="D5" s="143">
        <v>685920</v>
      </c>
      <c r="E5" s="143">
        <v>679929</v>
      </c>
      <c r="F5" s="143">
        <v>730795</v>
      </c>
      <c r="G5" s="143">
        <v>900700</v>
      </c>
      <c r="H5" s="143">
        <v>1129300</v>
      </c>
      <c r="I5" s="143">
        <v>1262300</v>
      </c>
      <c r="J5" s="143">
        <v>1419100</v>
      </c>
      <c r="K5" s="143">
        <v>1730400</v>
      </c>
      <c r="L5" s="143">
        <v>1935300</v>
      </c>
      <c r="M5" s="143">
        <v>2252000</v>
      </c>
      <c r="N5" s="143">
        <v>2686000</v>
      </c>
      <c r="O5" s="143">
        <v>3151000</v>
      </c>
      <c r="P5" s="144">
        <v>3486000</v>
      </c>
      <c r="Q5" s="143">
        <v>3722000</v>
      </c>
      <c r="R5" s="143">
        <v>4023000</v>
      </c>
      <c r="S5" s="143">
        <v>4734000</v>
      </c>
      <c r="T5" s="143">
        <v>5512000</v>
      </c>
      <c r="U5" s="143">
        <v>5911000</v>
      </c>
      <c r="V5" s="143">
        <v>6108000</v>
      </c>
      <c r="W5" s="143">
        <v>6489000</v>
      </c>
      <c r="X5" s="143">
        <v>6920000</v>
      </c>
      <c r="Y5" s="144">
        <v>7329000</v>
      </c>
      <c r="Z5" s="143">
        <v>8194000</v>
      </c>
      <c r="AA5" s="143">
        <v>8931000</v>
      </c>
      <c r="AB5" s="143">
        <v>9946000</v>
      </c>
      <c r="AC5" s="143">
        <v>10507000</v>
      </c>
      <c r="AD5" s="143">
        <v>11283000</v>
      </c>
      <c r="AE5" s="143">
        <v>11867000</v>
      </c>
      <c r="AF5" s="143">
        <v>12358000</v>
      </c>
      <c r="AG5" s="143">
        <v>12343000</v>
      </c>
      <c r="AH5" s="143">
        <v>12613000</v>
      </c>
      <c r="AI5" s="143">
        <v>12791000</v>
      </c>
      <c r="AJ5" s="143">
        <v>12500000</v>
      </c>
      <c r="AK5" s="143">
        <v>13517000</v>
      </c>
      <c r="AL5" s="143">
        <v>13927000</v>
      </c>
      <c r="AM5" s="143">
        <v>13558000</v>
      </c>
      <c r="AN5" s="83" t="s">
        <v>270</v>
      </c>
      <c r="AQ5" s="143">
        <v>12800000</v>
      </c>
      <c r="AR5" s="143">
        <v>12920000</v>
      </c>
      <c r="AS5" s="143">
        <v>12730000</v>
      </c>
      <c r="AT5" s="143">
        <v>12920000</v>
      </c>
      <c r="AU5" s="143">
        <v>12640000</v>
      </c>
      <c r="AV5" s="143">
        <v>12680000</v>
      </c>
      <c r="AW5" s="143">
        <v>12500000</v>
      </c>
      <c r="AX5" s="143">
        <v>12030000</v>
      </c>
      <c r="AY5" s="143">
        <v>12440000</v>
      </c>
      <c r="AZ5" s="143">
        <v>12330000</v>
      </c>
      <c r="BA5" s="143">
        <v>12330000</v>
      </c>
      <c r="BB5" s="143">
        <v>12440000</v>
      </c>
      <c r="BC5" s="143">
        <v>12900000</v>
      </c>
      <c r="BD5" s="143">
        <v>13090000</v>
      </c>
      <c r="BE5" s="143">
        <v>12990000</v>
      </c>
      <c r="BF5" s="143">
        <v>13270000</v>
      </c>
      <c r="BG5" s="143">
        <v>13200000</v>
      </c>
      <c r="BI5" s="83" t="s">
        <v>270</v>
      </c>
      <c r="BL5" s="143">
        <v>415078</v>
      </c>
      <c r="BM5" s="143">
        <v>565226</v>
      </c>
      <c r="BN5" s="143">
        <v>569092</v>
      </c>
      <c r="BO5" s="143">
        <v>591000</v>
      </c>
      <c r="BP5" s="143">
        <v>844100</v>
      </c>
      <c r="BQ5" s="143">
        <v>1036400</v>
      </c>
      <c r="BR5" s="143">
        <v>1066700</v>
      </c>
      <c r="BS5" s="143">
        <v>1223800</v>
      </c>
      <c r="BT5" s="143">
        <v>1301400</v>
      </c>
      <c r="BU5" s="143">
        <v>1650400</v>
      </c>
      <c r="BV5" s="143">
        <v>1950000</v>
      </c>
      <c r="BW5" s="143">
        <v>2235000</v>
      </c>
      <c r="BX5" s="143">
        <v>2655000</v>
      </c>
      <c r="BY5" s="143">
        <v>3020000</v>
      </c>
      <c r="BZ5" s="143">
        <v>3681000</v>
      </c>
      <c r="CA5" s="143">
        <v>4346000</v>
      </c>
      <c r="CB5" s="143">
        <v>4492000</v>
      </c>
      <c r="CC5" s="143">
        <v>4809000</v>
      </c>
      <c r="CD5" s="143">
        <v>5170000</v>
      </c>
      <c r="CE5" s="143">
        <v>6257000</v>
      </c>
      <c r="CF5" s="143">
        <v>4989000</v>
      </c>
      <c r="CG5" s="144">
        <v>5051000</v>
      </c>
      <c r="CH5" s="143">
        <v>5726000</v>
      </c>
      <c r="CI5" s="143">
        <v>7295000</v>
      </c>
      <c r="CJ5" s="143">
        <v>7533000</v>
      </c>
      <c r="CK5" s="143">
        <v>6892000</v>
      </c>
      <c r="CL5" s="143">
        <v>6819000</v>
      </c>
      <c r="CM5" s="143">
        <v>8373000</v>
      </c>
      <c r="CN5" s="143">
        <v>8522000</v>
      </c>
      <c r="CO5" s="143">
        <v>8388000</v>
      </c>
      <c r="CP5" s="143">
        <v>9605000</v>
      </c>
      <c r="CQ5" s="143">
        <v>10380000</v>
      </c>
      <c r="CR5" s="143">
        <v>9996000</v>
      </c>
      <c r="CS5" s="143">
        <v>10850000</v>
      </c>
      <c r="CT5" s="143">
        <v>10192000</v>
      </c>
      <c r="CU5" s="143">
        <v>12070000</v>
      </c>
      <c r="CV5" s="83" t="s">
        <v>270</v>
      </c>
      <c r="CY5" s="143">
        <v>9890000</v>
      </c>
      <c r="CZ5" s="143">
        <v>9310000</v>
      </c>
      <c r="DA5" s="143">
        <v>10550000</v>
      </c>
      <c r="DB5" s="143">
        <v>9980000</v>
      </c>
      <c r="DC5" s="143">
        <v>10760000</v>
      </c>
      <c r="DD5" s="143">
        <v>8580000</v>
      </c>
      <c r="DE5" s="143">
        <v>10890000</v>
      </c>
      <c r="DF5" s="143">
        <v>8880000</v>
      </c>
      <c r="DG5" s="143">
        <v>9050000</v>
      </c>
      <c r="DH5" s="143">
        <v>9930000</v>
      </c>
      <c r="DI5" s="143">
        <v>10330000</v>
      </c>
      <c r="DJ5" s="143">
        <v>9750000</v>
      </c>
      <c r="DK5" s="143">
        <v>10460000</v>
      </c>
      <c r="DL5" s="143">
        <v>9520000</v>
      </c>
      <c r="DM5" s="143">
        <v>8910000</v>
      </c>
      <c r="DN5" s="143">
        <v>11500000</v>
      </c>
      <c r="DO5" s="143">
        <v>11470000</v>
      </c>
      <c r="DQ5" s="83" t="s">
        <v>270</v>
      </c>
      <c r="DT5" s="143">
        <v>8900000</v>
      </c>
      <c r="DU5" s="143">
        <v>9090000</v>
      </c>
      <c r="DV5" s="143">
        <v>11770000</v>
      </c>
      <c r="DW5" s="143">
        <v>9250000</v>
      </c>
      <c r="DX5" s="143">
        <v>9910000</v>
      </c>
      <c r="DY5" s="143">
        <v>11590000</v>
      </c>
      <c r="DZ5" s="143">
        <v>10430000</v>
      </c>
      <c r="EA5" s="143">
        <v>12800000</v>
      </c>
      <c r="EB5" s="143">
        <v>8900000</v>
      </c>
      <c r="EC5" s="143">
        <v>12060000</v>
      </c>
      <c r="ED5" s="143">
        <v>10580000</v>
      </c>
      <c r="EE5" s="143">
        <v>9730000</v>
      </c>
      <c r="EF5" s="143">
        <v>10470000</v>
      </c>
      <c r="EG5" s="143">
        <v>8720000</v>
      </c>
      <c r="EH5" s="143">
        <v>10520000</v>
      </c>
      <c r="EI5" s="143">
        <v>13120000</v>
      </c>
      <c r="EJ5" s="143">
        <v>11420000</v>
      </c>
    </row>
    <row r="6" spans="1:140" s="83" customFormat="1">
      <c r="B6" s="83" t="s">
        <v>271</v>
      </c>
      <c r="D6" s="143">
        <v>626036</v>
      </c>
      <c r="E6" s="143">
        <v>620957</v>
      </c>
      <c r="F6" s="143">
        <v>665303</v>
      </c>
      <c r="G6" s="143">
        <v>828200</v>
      </c>
      <c r="H6" s="143">
        <v>1032400</v>
      </c>
      <c r="I6" s="143">
        <v>1154300</v>
      </c>
      <c r="J6" s="143">
        <v>1318200</v>
      </c>
      <c r="K6" s="143">
        <v>1604100</v>
      </c>
      <c r="L6" s="143">
        <v>1804400</v>
      </c>
      <c r="M6" s="143">
        <v>2080600</v>
      </c>
      <c r="N6" s="143">
        <v>2452000</v>
      </c>
      <c r="O6" s="143">
        <v>2950000</v>
      </c>
      <c r="P6" s="144">
        <v>3248000</v>
      </c>
      <c r="Q6" s="143">
        <v>3478000</v>
      </c>
      <c r="R6" s="143">
        <v>3781000</v>
      </c>
      <c r="S6" s="143">
        <v>4472000</v>
      </c>
      <c r="T6" s="143">
        <v>5239000</v>
      </c>
      <c r="U6" s="143">
        <v>5646000</v>
      </c>
      <c r="V6" s="143">
        <v>5822000</v>
      </c>
      <c r="W6" s="143">
        <v>6158000</v>
      </c>
      <c r="X6" s="143">
        <v>6580000</v>
      </c>
      <c r="Y6" s="144">
        <v>6983000</v>
      </c>
      <c r="Z6" s="143">
        <v>7836000</v>
      </c>
      <c r="AA6" s="143">
        <v>8513000</v>
      </c>
      <c r="AB6" s="143">
        <v>9479000</v>
      </c>
      <c r="AC6" s="143">
        <v>10097000</v>
      </c>
      <c r="AD6" s="143">
        <v>10823000</v>
      </c>
      <c r="AE6" s="143">
        <v>11308000</v>
      </c>
      <c r="AF6" s="143">
        <v>11828000</v>
      </c>
      <c r="AG6" s="143">
        <v>11802000</v>
      </c>
      <c r="AH6" s="143">
        <v>12069000</v>
      </c>
      <c r="AI6" s="143">
        <v>12254000</v>
      </c>
      <c r="AJ6" s="143">
        <v>11970000</v>
      </c>
      <c r="AK6" s="143">
        <v>12890000</v>
      </c>
      <c r="AL6" s="143">
        <v>13357000</v>
      </c>
      <c r="AM6" s="143">
        <v>13004000</v>
      </c>
      <c r="AO6" s="83" t="s">
        <v>271</v>
      </c>
      <c r="AQ6" s="143">
        <v>12240000</v>
      </c>
      <c r="AR6" s="143">
        <v>12330000</v>
      </c>
      <c r="AS6" s="143">
        <v>12100000</v>
      </c>
      <c r="AT6" s="143">
        <v>12250000</v>
      </c>
      <c r="AU6" s="143">
        <v>11980000</v>
      </c>
      <c r="AV6" s="143">
        <v>12120000</v>
      </c>
      <c r="AW6" s="143">
        <v>11950000</v>
      </c>
      <c r="AX6" s="143">
        <v>11450000</v>
      </c>
      <c r="AY6" s="143">
        <v>11790000</v>
      </c>
      <c r="AZ6" s="143">
        <v>11790000</v>
      </c>
      <c r="BA6" s="143">
        <v>11770000</v>
      </c>
      <c r="BB6" s="143">
        <v>11810000</v>
      </c>
      <c r="BC6" s="143">
        <v>12330000</v>
      </c>
      <c r="BD6" s="143">
        <v>12500000</v>
      </c>
      <c r="BE6" s="143">
        <v>12410000</v>
      </c>
      <c r="BF6" s="143">
        <v>12740000</v>
      </c>
      <c r="BG6" s="143">
        <v>12600000</v>
      </c>
      <c r="BJ6" s="83" t="s">
        <v>271</v>
      </c>
      <c r="BL6" s="143">
        <v>388140</v>
      </c>
      <c r="BM6" s="143">
        <v>516744</v>
      </c>
      <c r="BN6" s="143">
        <v>554732</v>
      </c>
      <c r="BO6" s="143">
        <v>558700</v>
      </c>
      <c r="BP6" s="143">
        <v>756200</v>
      </c>
      <c r="BQ6" s="143">
        <v>954800</v>
      </c>
      <c r="BR6" s="143">
        <v>1019000</v>
      </c>
      <c r="BS6" s="143">
        <v>1158200</v>
      </c>
      <c r="BT6" s="143">
        <v>1230100</v>
      </c>
      <c r="BU6" s="143">
        <v>1577100</v>
      </c>
      <c r="BV6" s="143">
        <v>1859000</v>
      </c>
      <c r="BW6" s="143">
        <v>2152000</v>
      </c>
      <c r="BX6" s="143">
        <v>2579000</v>
      </c>
      <c r="BY6" s="143">
        <v>2887000</v>
      </c>
      <c r="BZ6" s="143">
        <v>3497000</v>
      </c>
      <c r="CA6" s="143">
        <v>4189000</v>
      </c>
      <c r="CB6" s="143">
        <v>4298000</v>
      </c>
      <c r="CC6" s="143">
        <v>4551000</v>
      </c>
      <c r="CD6" s="143">
        <v>5016000</v>
      </c>
      <c r="CE6" s="143">
        <v>6031000</v>
      </c>
      <c r="CF6" s="143">
        <v>4716000</v>
      </c>
      <c r="CG6" s="144">
        <v>4835000</v>
      </c>
      <c r="CH6" s="143">
        <v>5510000</v>
      </c>
      <c r="CI6" s="143">
        <v>7128000</v>
      </c>
      <c r="CJ6" s="143">
        <v>7140000</v>
      </c>
      <c r="CK6" s="143">
        <v>6367000</v>
      </c>
      <c r="CL6" s="143">
        <v>6591000</v>
      </c>
      <c r="CM6" s="143">
        <v>8168000</v>
      </c>
      <c r="CN6" s="143">
        <v>8312000</v>
      </c>
      <c r="CO6" s="143">
        <v>8037000</v>
      </c>
      <c r="CP6" s="143">
        <v>9204000</v>
      </c>
      <c r="CQ6" s="143">
        <v>10094000</v>
      </c>
      <c r="CR6" s="143">
        <v>9731000</v>
      </c>
      <c r="CS6" s="143">
        <v>10489000</v>
      </c>
      <c r="CT6" s="143">
        <v>9776000</v>
      </c>
      <c r="CU6" s="143">
        <v>11836000</v>
      </c>
      <c r="CW6" s="83" t="s">
        <v>271</v>
      </c>
      <c r="CY6" s="143">
        <v>9540000</v>
      </c>
      <c r="CZ6" s="143">
        <v>8840000</v>
      </c>
      <c r="DA6" s="143">
        <v>10110000</v>
      </c>
      <c r="DB6" s="143">
        <v>9510000</v>
      </c>
      <c r="DC6" s="143">
        <v>10340000</v>
      </c>
      <c r="DD6" s="143">
        <v>8330000</v>
      </c>
      <c r="DE6" s="143">
        <v>10520000</v>
      </c>
      <c r="DF6" s="143">
        <v>8520000</v>
      </c>
      <c r="DG6" s="143">
        <v>8630000</v>
      </c>
      <c r="DH6" s="143">
        <v>9330000</v>
      </c>
      <c r="DI6" s="143">
        <v>10040000</v>
      </c>
      <c r="DJ6" s="143">
        <v>9370000</v>
      </c>
      <c r="DK6" s="143">
        <v>10130000</v>
      </c>
      <c r="DL6" s="143">
        <v>9050000</v>
      </c>
      <c r="DM6" s="143">
        <v>8650000</v>
      </c>
      <c r="DN6" s="143">
        <v>10980000</v>
      </c>
      <c r="DO6" s="143">
        <v>11130000</v>
      </c>
      <c r="DR6" s="83" t="s">
        <v>271</v>
      </c>
      <c r="DT6" s="143">
        <v>8290000</v>
      </c>
      <c r="DU6" s="143">
        <v>8610000</v>
      </c>
      <c r="DV6" s="143">
        <v>11090000</v>
      </c>
      <c r="DW6" s="143">
        <v>8860000</v>
      </c>
      <c r="DX6" s="143">
        <v>9750000</v>
      </c>
      <c r="DY6" s="143">
        <v>11220000</v>
      </c>
      <c r="DZ6" s="143">
        <v>10030000</v>
      </c>
      <c r="EA6" s="143">
        <v>12550000</v>
      </c>
      <c r="EB6" s="143">
        <v>8430000</v>
      </c>
      <c r="EC6" s="143">
        <v>11580000</v>
      </c>
      <c r="ED6" s="143">
        <v>10060000</v>
      </c>
      <c r="EE6" s="143">
        <v>9350000</v>
      </c>
      <c r="EF6" s="143">
        <v>10210000</v>
      </c>
      <c r="EG6" s="143">
        <v>8380000</v>
      </c>
      <c r="EH6" s="143">
        <v>10090000</v>
      </c>
      <c r="EI6" s="143">
        <v>12630000</v>
      </c>
      <c r="EJ6" s="143">
        <v>11040000</v>
      </c>
    </row>
    <row r="7" spans="1:140" s="83" customFormat="1">
      <c r="B7" s="83" t="s">
        <v>272</v>
      </c>
      <c r="D7" s="143">
        <v>59884</v>
      </c>
      <c r="E7" s="143">
        <v>58973</v>
      </c>
      <c r="F7" s="143">
        <v>65493</v>
      </c>
      <c r="G7" s="143">
        <v>72500</v>
      </c>
      <c r="H7" s="143">
        <v>96900</v>
      </c>
      <c r="I7" s="143">
        <v>108000</v>
      </c>
      <c r="J7" s="143">
        <v>100900</v>
      </c>
      <c r="K7" s="143">
        <v>126300</v>
      </c>
      <c r="L7" s="143">
        <v>130800</v>
      </c>
      <c r="M7" s="143">
        <v>171400</v>
      </c>
      <c r="N7" s="143">
        <v>183000</v>
      </c>
      <c r="O7" s="143">
        <v>201000</v>
      </c>
      <c r="P7" s="144">
        <v>238000</v>
      </c>
      <c r="Q7" s="143">
        <v>244000</v>
      </c>
      <c r="R7" s="143">
        <v>242000</v>
      </c>
      <c r="S7" s="143">
        <v>262000</v>
      </c>
      <c r="T7" s="143">
        <v>273000</v>
      </c>
      <c r="U7" s="143">
        <v>265000</v>
      </c>
      <c r="V7" s="143">
        <v>286000</v>
      </c>
      <c r="W7" s="143">
        <v>330000</v>
      </c>
      <c r="X7" s="143">
        <v>339000</v>
      </c>
      <c r="Y7" s="143">
        <v>346000</v>
      </c>
      <c r="Z7" s="143">
        <v>357000</v>
      </c>
      <c r="AA7" s="143">
        <v>418000</v>
      </c>
      <c r="AB7" s="143">
        <v>467000</v>
      </c>
      <c r="AC7" s="143">
        <v>410000</v>
      </c>
      <c r="AD7" s="143">
        <v>460000</v>
      </c>
      <c r="AE7" s="143">
        <v>558000</v>
      </c>
      <c r="AF7" s="143">
        <v>530000</v>
      </c>
      <c r="AG7" s="143">
        <v>541000</v>
      </c>
      <c r="AH7" s="143">
        <v>544000</v>
      </c>
      <c r="AI7" s="143">
        <v>537000</v>
      </c>
      <c r="AJ7" s="143">
        <v>530000</v>
      </c>
      <c r="AK7" s="143">
        <v>627000</v>
      </c>
      <c r="AL7" s="143">
        <v>570000</v>
      </c>
      <c r="AM7" s="143">
        <v>554000</v>
      </c>
      <c r="AO7" s="83" t="s">
        <v>272</v>
      </c>
      <c r="AQ7" s="143">
        <v>560000</v>
      </c>
      <c r="AR7" s="143">
        <v>590000</v>
      </c>
      <c r="AS7" s="143">
        <v>630000</v>
      </c>
      <c r="AT7" s="143">
        <v>670000</v>
      </c>
      <c r="AU7" s="143">
        <v>660000</v>
      </c>
      <c r="AV7" s="143">
        <v>560000</v>
      </c>
      <c r="AW7" s="143">
        <v>550000</v>
      </c>
      <c r="AX7" s="143">
        <v>580000</v>
      </c>
      <c r="AY7" s="143">
        <v>650000</v>
      </c>
      <c r="AZ7" s="143">
        <v>540000</v>
      </c>
      <c r="BA7" s="143">
        <v>560000</v>
      </c>
      <c r="BB7" s="143">
        <v>630000</v>
      </c>
      <c r="BC7" s="143">
        <v>570000</v>
      </c>
      <c r="BD7" s="143">
        <v>590000</v>
      </c>
      <c r="BE7" s="143">
        <v>590000</v>
      </c>
      <c r="BF7" s="143">
        <v>520000</v>
      </c>
      <c r="BG7" s="143">
        <v>590000</v>
      </c>
      <c r="BJ7" s="83" t="s">
        <v>272</v>
      </c>
      <c r="BL7" s="143">
        <v>26939</v>
      </c>
      <c r="BM7" s="143">
        <v>48482</v>
      </c>
      <c r="BN7" s="143">
        <v>14359</v>
      </c>
      <c r="BO7" s="143">
        <v>32300</v>
      </c>
      <c r="BP7" s="143">
        <v>87900</v>
      </c>
      <c r="BQ7" s="143">
        <v>81600</v>
      </c>
      <c r="BR7" s="143">
        <v>47600</v>
      </c>
      <c r="BS7" s="143">
        <v>65600</v>
      </c>
      <c r="BT7" s="143">
        <v>71300</v>
      </c>
      <c r="BU7" s="143">
        <v>73300</v>
      </c>
      <c r="BV7" s="143">
        <v>91000</v>
      </c>
      <c r="BW7" s="143">
        <v>83000</v>
      </c>
      <c r="BX7" s="143">
        <v>77000</v>
      </c>
      <c r="BY7" s="143">
        <v>134000</v>
      </c>
      <c r="BZ7" s="143">
        <v>184000</v>
      </c>
      <c r="CA7" s="143">
        <v>157000</v>
      </c>
      <c r="CB7" s="143">
        <v>194000</v>
      </c>
      <c r="CC7" s="143">
        <v>258000</v>
      </c>
      <c r="CD7" s="143">
        <v>154000</v>
      </c>
      <c r="CE7" s="143">
        <v>227000</v>
      </c>
      <c r="CF7" s="143">
        <v>273000</v>
      </c>
      <c r="CG7" s="144">
        <v>216000</v>
      </c>
      <c r="CH7" s="143">
        <v>215000</v>
      </c>
      <c r="CI7" s="143">
        <v>166000</v>
      </c>
      <c r="CJ7" s="143">
        <v>393000</v>
      </c>
      <c r="CK7" s="143">
        <v>525000</v>
      </c>
      <c r="CL7" s="143">
        <v>228000</v>
      </c>
      <c r="CM7" s="143">
        <v>205000</v>
      </c>
      <c r="CN7" s="143">
        <v>210000</v>
      </c>
      <c r="CO7" s="143">
        <v>350000</v>
      </c>
      <c r="CP7" s="143">
        <v>401000</v>
      </c>
      <c r="CQ7" s="143">
        <v>286000</v>
      </c>
      <c r="CR7" s="143">
        <v>265000</v>
      </c>
      <c r="CS7" s="143">
        <v>361000</v>
      </c>
      <c r="CT7" s="143">
        <v>416000</v>
      </c>
      <c r="CU7" s="143">
        <v>234000</v>
      </c>
      <c r="CW7" s="83" t="s">
        <v>272</v>
      </c>
      <c r="CY7" s="143">
        <v>350000</v>
      </c>
      <c r="CZ7" s="143">
        <v>470000</v>
      </c>
      <c r="DA7" s="143">
        <v>440000</v>
      </c>
      <c r="DB7" s="143">
        <v>470000</v>
      </c>
      <c r="DC7" s="143">
        <v>420000</v>
      </c>
      <c r="DD7" s="143">
        <v>240000</v>
      </c>
      <c r="DE7" s="143">
        <v>360000</v>
      </c>
      <c r="DF7" s="143">
        <v>360000</v>
      </c>
      <c r="DG7" s="143">
        <v>430000</v>
      </c>
      <c r="DH7" s="143">
        <v>610000</v>
      </c>
      <c r="DI7" s="143">
        <v>290000</v>
      </c>
      <c r="DJ7" s="143">
        <v>380000</v>
      </c>
      <c r="DK7" s="143">
        <v>320000</v>
      </c>
      <c r="DL7" s="143">
        <v>470000</v>
      </c>
      <c r="DM7" s="143">
        <v>260000</v>
      </c>
      <c r="DN7" s="143">
        <v>520000</v>
      </c>
      <c r="DO7" s="143">
        <v>340000</v>
      </c>
      <c r="DR7" s="83" t="s">
        <v>272</v>
      </c>
      <c r="DT7" s="143">
        <v>610000</v>
      </c>
      <c r="DU7" s="143">
        <v>480000</v>
      </c>
      <c r="DV7" s="143">
        <v>680000</v>
      </c>
      <c r="DW7" s="143">
        <v>220000</v>
      </c>
      <c r="DX7" s="143">
        <v>170000</v>
      </c>
      <c r="DY7" s="143">
        <v>370000</v>
      </c>
      <c r="DZ7" s="143">
        <v>390000</v>
      </c>
      <c r="EA7" s="143">
        <v>240000</v>
      </c>
      <c r="EB7" s="143">
        <v>160000</v>
      </c>
      <c r="EC7" s="143">
        <v>480000</v>
      </c>
      <c r="ED7" s="143">
        <v>520000</v>
      </c>
      <c r="EE7" s="143">
        <v>380000</v>
      </c>
      <c r="EF7" s="143">
        <v>260000</v>
      </c>
      <c r="EG7" s="143">
        <v>340000</v>
      </c>
      <c r="EH7" s="143">
        <v>430000</v>
      </c>
      <c r="EI7" s="143">
        <v>490000</v>
      </c>
      <c r="EJ7" s="143">
        <v>380000</v>
      </c>
    </row>
    <row r="8" spans="1:140" s="83" customFormat="1"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4"/>
      <c r="Q8" s="143"/>
      <c r="R8" s="143"/>
      <c r="S8" s="143"/>
      <c r="T8" s="143"/>
      <c r="U8" s="143"/>
      <c r="V8" s="143"/>
      <c r="W8" s="143"/>
      <c r="X8" s="143"/>
      <c r="Y8" s="144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4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</row>
    <row r="9" spans="1:140" s="83" customFormat="1">
      <c r="A9" s="83" t="s">
        <v>274</v>
      </c>
      <c r="D9" s="143">
        <v>61344</v>
      </c>
      <c r="E9" s="143">
        <v>70124</v>
      </c>
      <c r="F9" s="143">
        <v>93580</v>
      </c>
      <c r="G9" s="143">
        <v>111200</v>
      </c>
      <c r="H9" s="143">
        <v>152100</v>
      </c>
      <c r="I9" s="143">
        <v>190600</v>
      </c>
      <c r="J9" s="143">
        <v>239600</v>
      </c>
      <c r="K9" s="143">
        <v>363600</v>
      </c>
      <c r="L9" s="143">
        <v>484600</v>
      </c>
      <c r="M9" s="143">
        <v>614400</v>
      </c>
      <c r="N9" s="143">
        <v>719000</v>
      </c>
      <c r="O9" s="143">
        <v>789000</v>
      </c>
      <c r="P9" s="144">
        <v>966000</v>
      </c>
      <c r="Q9" s="143">
        <v>1261000</v>
      </c>
      <c r="R9" s="143">
        <v>1489000</v>
      </c>
      <c r="S9" s="143">
        <v>1512000</v>
      </c>
      <c r="T9" s="143">
        <v>1674000</v>
      </c>
      <c r="U9" s="143">
        <v>1743000</v>
      </c>
      <c r="V9" s="143">
        <v>2079000</v>
      </c>
      <c r="W9" s="143">
        <v>2362000</v>
      </c>
      <c r="X9" s="143">
        <v>2502000</v>
      </c>
      <c r="Y9" s="144">
        <v>2647000</v>
      </c>
      <c r="Z9" s="143">
        <v>2825000</v>
      </c>
      <c r="AA9" s="143">
        <v>2767000</v>
      </c>
      <c r="AB9" s="143">
        <v>3254000</v>
      </c>
      <c r="AC9" s="143">
        <v>3401000</v>
      </c>
      <c r="AD9" s="143">
        <v>3118000</v>
      </c>
      <c r="AE9" s="143">
        <v>3105000</v>
      </c>
      <c r="AF9" s="143">
        <v>3587000</v>
      </c>
      <c r="AG9" s="143">
        <v>4052000</v>
      </c>
      <c r="AH9" s="143">
        <v>4515000</v>
      </c>
      <c r="AI9" s="143">
        <v>4837000</v>
      </c>
      <c r="AJ9" s="143">
        <v>4977000</v>
      </c>
      <c r="AK9" s="143">
        <v>5744000</v>
      </c>
      <c r="AL9" s="143">
        <v>6330000</v>
      </c>
      <c r="AM9" s="143">
        <v>5798000</v>
      </c>
      <c r="AN9" s="83" t="s">
        <v>274</v>
      </c>
      <c r="AQ9" s="143">
        <v>6070000</v>
      </c>
      <c r="AR9" s="143">
        <v>6050000</v>
      </c>
      <c r="AS9" s="143">
        <v>6550000</v>
      </c>
      <c r="AT9" s="143">
        <v>6160000</v>
      </c>
      <c r="AU9" s="143">
        <v>6240000</v>
      </c>
      <c r="AV9" s="143">
        <v>6640000</v>
      </c>
      <c r="AW9" s="143">
        <v>6520000</v>
      </c>
      <c r="AX9" s="143">
        <v>6430000</v>
      </c>
      <c r="AY9" s="143">
        <v>6790000</v>
      </c>
      <c r="AZ9" s="143">
        <v>6470000</v>
      </c>
      <c r="BA9" s="143">
        <v>6950000</v>
      </c>
      <c r="BB9" s="143">
        <v>7400000</v>
      </c>
      <c r="BC9" s="143">
        <v>7560000</v>
      </c>
      <c r="BD9" s="143">
        <v>7550000</v>
      </c>
      <c r="BE9" s="143">
        <v>7810000</v>
      </c>
      <c r="BF9" s="143">
        <v>7940000</v>
      </c>
      <c r="BG9" s="143">
        <v>8210000</v>
      </c>
      <c r="BI9" s="83" t="s">
        <v>274</v>
      </c>
      <c r="BL9" s="143">
        <v>75259</v>
      </c>
      <c r="BM9" s="143">
        <v>68969</v>
      </c>
      <c r="BN9" s="143">
        <v>72052</v>
      </c>
      <c r="BO9" s="143">
        <v>151100</v>
      </c>
      <c r="BP9" s="143">
        <v>215600</v>
      </c>
      <c r="BQ9" s="143">
        <v>262100</v>
      </c>
      <c r="BR9" s="143">
        <v>228900</v>
      </c>
      <c r="BS9" s="143">
        <v>357700</v>
      </c>
      <c r="BT9" s="143">
        <v>520900</v>
      </c>
      <c r="BU9" s="143">
        <v>627100</v>
      </c>
      <c r="BV9" s="143">
        <v>980000</v>
      </c>
      <c r="BW9" s="143">
        <v>759000</v>
      </c>
      <c r="BX9" s="143">
        <v>875000</v>
      </c>
      <c r="BY9" s="143">
        <v>1433000</v>
      </c>
      <c r="BZ9" s="143">
        <v>1602000</v>
      </c>
      <c r="CA9" s="143">
        <v>1436000</v>
      </c>
      <c r="CB9" s="143">
        <v>1552000</v>
      </c>
      <c r="CC9" s="143">
        <v>1878000</v>
      </c>
      <c r="CD9" s="143">
        <v>1888000</v>
      </c>
      <c r="CE9" s="143">
        <v>1833000</v>
      </c>
      <c r="CF9" s="143">
        <v>2646000</v>
      </c>
      <c r="CG9" s="144">
        <v>2295000</v>
      </c>
      <c r="CH9" s="143">
        <v>2356000</v>
      </c>
      <c r="CI9" s="143">
        <v>2715000</v>
      </c>
      <c r="CJ9" s="143">
        <v>2366000</v>
      </c>
      <c r="CK9" s="143">
        <v>1886000</v>
      </c>
      <c r="CL9" s="143">
        <v>1804000</v>
      </c>
      <c r="CM9" s="143">
        <v>2513000</v>
      </c>
      <c r="CN9" s="143">
        <v>3670000</v>
      </c>
      <c r="CO9" s="143">
        <v>4348000</v>
      </c>
      <c r="CP9" s="143">
        <v>4975000</v>
      </c>
      <c r="CQ9" s="143">
        <v>4937000</v>
      </c>
      <c r="CR9" s="143">
        <v>5646000</v>
      </c>
      <c r="CS9" s="143">
        <v>5835000</v>
      </c>
      <c r="CT9" s="143">
        <v>5602000</v>
      </c>
      <c r="CU9" s="143">
        <v>6277000</v>
      </c>
      <c r="CV9" s="83" t="s">
        <v>274</v>
      </c>
      <c r="CY9" s="143">
        <v>4680000</v>
      </c>
      <c r="CZ9" s="143">
        <v>4900000</v>
      </c>
      <c r="DA9" s="143">
        <v>5270000</v>
      </c>
      <c r="DB9" s="143">
        <v>5660000</v>
      </c>
      <c r="DC9" s="143">
        <v>6150000</v>
      </c>
      <c r="DD9" s="143">
        <v>6580000</v>
      </c>
      <c r="DE9" s="143">
        <v>5750000</v>
      </c>
      <c r="DF9" s="143">
        <v>4740000</v>
      </c>
      <c r="DG9" s="143">
        <v>5990000</v>
      </c>
      <c r="DH9" s="143">
        <v>5320000</v>
      </c>
      <c r="DI9" s="143">
        <v>6770000</v>
      </c>
      <c r="DJ9" s="143">
        <v>5720000</v>
      </c>
      <c r="DK9" s="143">
        <v>5480000</v>
      </c>
      <c r="DL9" s="143">
        <v>5520000</v>
      </c>
      <c r="DM9" s="143">
        <v>6630000</v>
      </c>
      <c r="DN9" s="143">
        <v>5990000</v>
      </c>
      <c r="DO9" s="143">
        <v>6710000</v>
      </c>
      <c r="DQ9" s="83" t="s">
        <v>274</v>
      </c>
      <c r="DT9" s="143">
        <v>4090000</v>
      </c>
      <c r="DU9" s="143">
        <v>5240000</v>
      </c>
      <c r="DV9" s="143">
        <v>7130000</v>
      </c>
      <c r="DW9" s="143">
        <v>6450000</v>
      </c>
      <c r="DX9" s="143">
        <v>4190000</v>
      </c>
      <c r="DY9" s="143">
        <v>5950000</v>
      </c>
      <c r="DZ9" s="143">
        <v>6450000</v>
      </c>
      <c r="EA9" s="143">
        <v>5680000</v>
      </c>
      <c r="EB9" s="143">
        <v>5610000</v>
      </c>
      <c r="EC9" s="143">
        <v>5910000</v>
      </c>
      <c r="ED9" s="143">
        <v>5640000</v>
      </c>
      <c r="EE9" s="143">
        <v>5100000</v>
      </c>
      <c r="EF9" s="143">
        <v>7290000</v>
      </c>
      <c r="EG9" s="143">
        <v>7290000</v>
      </c>
      <c r="EH9" s="143">
        <v>7680000</v>
      </c>
      <c r="EI9" s="143">
        <v>8100000</v>
      </c>
      <c r="EJ9" s="143">
        <v>11310000</v>
      </c>
    </row>
    <row r="10" spans="1:140" s="83" customFormat="1">
      <c r="B10" s="83" t="s">
        <v>271</v>
      </c>
      <c r="D10" s="143">
        <v>24528</v>
      </c>
      <c r="E10" s="143">
        <v>28489</v>
      </c>
      <c r="F10" s="143">
        <v>34827</v>
      </c>
      <c r="G10" s="143">
        <v>43600</v>
      </c>
      <c r="H10" s="143">
        <v>67200</v>
      </c>
      <c r="I10" s="143">
        <v>78800</v>
      </c>
      <c r="J10" s="143">
        <v>97800</v>
      </c>
      <c r="K10" s="143">
        <v>183600</v>
      </c>
      <c r="L10" s="143">
        <v>269000</v>
      </c>
      <c r="M10" s="143">
        <v>340100</v>
      </c>
      <c r="N10" s="143">
        <v>393000</v>
      </c>
      <c r="O10" s="143">
        <v>424000</v>
      </c>
      <c r="P10" s="144">
        <v>617000</v>
      </c>
      <c r="Q10" s="143">
        <v>854000</v>
      </c>
      <c r="R10" s="143">
        <v>1072000</v>
      </c>
      <c r="S10" s="143">
        <v>1067000</v>
      </c>
      <c r="T10" s="143">
        <v>1159000</v>
      </c>
      <c r="U10" s="143">
        <v>1247000</v>
      </c>
      <c r="V10" s="143">
        <v>1510000</v>
      </c>
      <c r="W10" s="143">
        <v>1685000</v>
      </c>
      <c r="X10" s="143">
        <v>1827000</v>
      </c>
      <c r="Y10" s="144">
        <v>1997000</v>
      </c>
      <c r="Z10" s="143">
        <v>2132000</v>
      </c>
      <c r="AA10" s="143">
        <v>2080000</v>
      </c>
      <c r="AB10" s="143">
        <v>2511000</v>
      </c>
      <c r="AC10" s="143">
        <v>2759000</v>
      </c>
      <c r="AD10" s="143">
        <v>2456000</v>
      </c>
      <c r="AE10" s="143">
        <v>2426000</v>
      </c>
      <c r="AF10" s="143">
        <v>2884000</v>
      </c>
      <c r="AG10" s="143">
        <v>3412000</v>
      </c>
      <c r="AH10" s="143">
        <v>3771000</v>
      </c>
      <c r="AI10" s="143">
        <v>3991000</v>
      </c>
      <c r="AJ10" s="143">
        <v>4105000</v>
      </c>
      <c r="AK10" s="143">
        <v>4822000</v>
      </c>
      <c r="AL10" s="143">
        <v>5479000</v>
      </c>
      <c r="AM10" s="143">
        <v>5068000</v>
      </c>
      <c r="AO10" s="83" t="s">
        <v>326</v>
      </c>
      <c r="AQ10" s="143">
        <v>5620000</v>
      </c>
      <c r="AR10" s="143">
        <v>5540000</v>
      </c>
      <c r="AS10" s="143">
        <v>6050000</v>
      </c>
      <c r="AT10" s="143">
        <v>5610000</v>
      </c>
      <c r="AU10" s="143">
        <v>5770000</v>
      </c>
      <c r="AV10" s="143">
        <v>6140000</v>
      </c>
      <c r="AW10" s="143">
        <v>6030000</v>
      </c>
      <c r="AX10" s="143">
        <v>5960000</v>
      </c>
      <c r="AY10" s="143">
        <v>6290000</v>
      </c>
      <c r="AZ10" s="143">
        <v>6010000</v>
      </c>
      <c r="BA10" s="143">
        <v>6480000</v>
      </c>
      <c r="BB10" s="143">
        <v>6870000</v>
      </c>
      <c r="BC10" s="143">
        <v>7100000</v>
      </c>
      <c r="BD10" s="143">
        <v>6980000</v>
      </c>
      <c r="BE10" s="143">
        <v>7160000</v>
      </c>
      <c r="BF10" s="143">
        <v>7390000</v>
      </c>
      <c r="BG10" s="143">
        <v>7610000</v>
      </c>
      <c r="BJ10" s="83" t="s">
        <v>271</v>
      </c>
      <c r="BL10" s="143">
        <v>29433</v>
      </c>
      <c r="BM10" s="143">
        <v>32662</v>
      </c>
      <c r="BN10" s="143">
        <v>31196</v>
      </c>
      <c r="BO10" s="143">
        <v>31500</v>
      </c>
      <c r="BP10" s="143">
        <v>53800</v>
      </c>
      <c r="BQ10" s="143">
        <v>92900</v>
      </c>
      <c r="BR10" s="143">
        <v>91200</v>
      </c>
      <c r="BS10" s="143">
        <v>179300</v>
      </c>
      <c r="BT10" s="143">
        <v>253000</v>
      </c>
      <c r="BU10" s="143">
        <v>322000</v>
      </c>
      <c r="BV10" s="143">
        <v>448000</v>
      </c>
      <c r="BW10" s="143">
        <v>420000</v>
      </c>
      <c r="BX10" s="143">
        <v>500000</v>
      </c>
      <c r="BY10" s="143">
        <v>1027000</v>
      </c>
      <c r="BZ10" s="143">
        <v>1102000</v>
      </c>
      <c r="CA10" s="143">
        <v>935000</v>
      </c>
      <c r="CB10" s="143">
        <v>1018000</v>
      </c>
      <c r="CC10" s="143">
        <v>1277000</v>
      </c>
      <c r="CD10" s="143">
        <v>1283000</v>
      </c>
      <c r="CE10" s="143">
        <v>1424000</v>
      </c>
      <c r="CF10" s="143">
        <v>1919000</v>
      </c>
      <c r="CG10" s="144">
        <v>1810000</v>
      </c>
      <c r="CH10" s="143">
        <v>1869000</v>
      </c>
      <c r="CI10" s="143">
        <v>1967000</v>
      </c>
      <c r="CJ10" s="143">
        <v>1815000</v>
      </c>
      <c r="CK10" s="143">
        <v>1585000</v>
      </c>
      <c r="CL10" s="143">
        <v>1275000</v>
      </c>
      <c r="CM10" s="143">
        <v>1969000</v>
      </c>
      <c r="CN10" s="143">
        <v>2870000</v>
      </c>
      <c r="CO10" s="143">
        <v>3749000</v>
      </c>
      <c r="CP10" s="143">
        <v>4064000</v>
      </c>
      <c r="CQ10" s="143">
        <v>3777000</v>
      </c>
      <c r="CR10" s="143">
        <v>4677000</v>
      </c>
      <c r="CS10" s="143">
        <v>4881000</v>
      </c>
      <c r="CT10" s="143">
        <v>4570000</v>
      </c>
      <c r="CU10" s="143">
        <v>5615000</v>
      </c>
      <c r="CW10" s="83" t="s">
        <v>326</v>
      </c>
      <c r="CY10" s="143">
        <v>4220000</v>
      </c>
      <c r="CZ10" s="143">
        <v>4270000</v>
      </c>
      <c r="DA10" s="143">
        <v>4550000</v>
      </c>
      <c r="DB10" s="143">
        <v>5170000</v>
      </c>
      <c r="DC10" s="143">
        <v>5470000</v>
      </c>
      <c r="DD10" s="143">
        <v>5270000</v>
      </c>
      <c r="DE10" s="143">
        <v>5010000</v>
      </c>
      <c r="DF10" s="143">
        <v>4160000</v>
      </c>
      <c r="DG10" s="143">
        <v>5260000</v>
      </c>
      <c r="DH10" s="143">
        <v>4820000</v>
      </c>
      <c r="DI10" s="143">
        <v>6220000</v>
      </c>
      <c r="DJ10" s="143">
        <v>5230000</v>
      </c>
      <c r="DK10" s="143">
        <v>4960000</v>
      </c>
      <c r="DL10" s="143">
        <v>4930000</v>
      </c>
      <c r="DM10" s="143">
        <v>6030000</v>
      </c>
      <c r="DN10" s="143">
        <v>5130000</v>
      </c>
      <c r="DO10" s="143">
        <v>6070000</v>
      </c>
      <c r="DR10" s="83" t="s">
        <v>326</v>
      </c>
      <c r="DT10" s="143">
        <v>3730000</v>
      </c>
      <c r="DU10" s="143">
        <v>4610000</v>
      </c>
      <c r="DV10" s="143">
        <v>6550000</v>
      </c>
      <c r="DW10" s="143">
        <v>6090000</v>
      </c>
      <c r="DX10" s="143">
        <v>3650000</v>
      </c>
      <c r="DY10" s="143">
        <v>5510000</v>
      </c>
      <c r="DZ10" s="143">
        <v>5990000</v>
      </c>
      <c r="EA10" s="143">
        <v>5290000</v>
      </c>
      <c r="EB10" s="143">
        <v>5010000</v>
      </c>
      <c r="EC10" s="143">
        <v>5480000</v>
      </c>
      <c r="ED10" s="143">
        <v>5130000</v>
      </c>
      <c r="EE10" s="143">
        <v>4580000</v>
      </c>
      <c r="EF10" s="143">
        <v>6290000</v>
      </c>
      <c r="EG10" s="143">
        <v>6190000</v>
      </c>
      <c r="EH10" s="143">
        <v>7040000</v>
      </c>
      <c r="EI10" s="143">
        <v>7180000</v>
      </c>
      <c r="EJ10" s="143">
        <v>8720000</v>
      </c>
    </row>
    <row r="11" spans="1:140" s="83" customFormat="1">
      <c r="C11" s="83" t="s">
        <v>277</v>
      </c>
      <c r="D11" s="143">
        <v>5157</v>
      </c>
      <c r="E11" s="143">
        <v>4142</v>
      </c>
      <c r="F11" s="143">
        <v>6399</v>
      </c>
      <c r="G11" s="143">
        <v>20100</v>
      </c>
      <c r="H11" s="143">
        <v>44700</v>
      </c>
      <c r="I11" s="143">
        <v>46600</v>
      </c>
      <c r="J11" s="143">
        <v>64200</v>
      </c>
      <c r="K11" s="143">
        <v>137700</v>
      </c>
      <c r="L11" s="143">
        <v>197100</v>
      </c>
      <c r="M11" s="143">
        <v>252600</v>
      </c>
      <c r="N11" s="143">
        <v>246000</v>
      </c>
      <c r="O11" s="143">
        <v>297000</v>
      </c>
      <c r="P11" s="144">
        <v>220000</v>
      </c>
      <c r="Q11" s="143">
        <v>323000</v>
      </c>
      <c r="R11" s="143">
        <v>404000</v>
      </c>
      <c r="S11" s="143">
        <v>410000</v>
      </c>
      <c r="T11" s="143">
        <v>426000</v>
      </c>
      <c r="U11" s="143">
        <v>388000</v>
      </c>
      <c r="V11" s="143">
        <v>479000</v>
      </c>
      <c r="W11" s="143">
        <v>522000</v>
      </c>
      <c r="X11" s="143">
        <v>542000</v>
      </c>
      <c r="Y11" s="144">
        <v>670000</v>
      </c>
      <c r="Z11" s="143">
        <v>579000</v>
      </c>
      <c r="AA11" s="143">
        <v>562000</v>
      </c>
      <c r="AB11" s="143">
        <v>901000</v>
      </c>
      <c r="AC11" s="143">
        <v>929000</v>
      </c>
      <c r="AD11" s="143">
        <v>699000</v>
      </c>
      <c r="AE11" s="143">
        <v>783000</v>
      </c>
      <c r="AF11" s="143">
        <v>887000</v>
      </c>
      <c r="AG11" s="143">
        <v>990000</v>
      </c>
      <c r="AH11" s="143">
        <v>1025000</v>
      </c>
      <c r="AI11" s="143">
        <v>1216000</v>
      </c>
      <c r="AJ11" s="143">
        <v>1285000</v>
      </c>
      <c r="AK11" s="143">
        <v>1804000</v>
      </c>
      <c r="AL11" s="143">
        <v>2120000</v>
      </c>
      <c r="AM11" s="143">
        <v>2131000</v>
      </c>
      <c r="AO11" s="83" t="s">
        <v>327</v>
      </c>
      <c r="AQ11" s="143">
        <v>310000</v>
      </c>
      <c r="AR11" s="143">
        <v>320000</v>
      </c>
      <c r="AS11" s="143">
        <v>340000</v>
      </c>
      <c r="AT11" s="143">
        <v>380000</v>
      </c>
      <c r="AU11" s="143">
        <v>330000</v>
      </c>
      <c r="AV11" s="143">
        <v>350000</v>
      </c>
      <c r="AW11" s="143">
        <v>290000</v>
      </c>
      <c r="AX11" s="143">
        <v>270000</v>
      </c>
      <c r="AY11" s="143">
        <v>300000</v>
      </c>
      <c r="AZ11" s="143">
        <v>290000</v>
      </c>
      <c r="BA11" s="143">
        <v>290000</v>
      </c>
      <c r="BB11" s="143">
        <v>350000</v>
      </c>
      <c r="BC11" s="143">
        <v>270000</v>
      </c>
      <c r="BD11" s="143">
        <v>360000</v>
      </c>
      <c r="BE11" s="143">
        <v>450000</v>
      </c>
      <c r="BF11" s="143">
        <v>330000</v>
      </c>
      <c r="BG11" s="143">
        <v>370000</v>
      </c>
      <c r="BK11" s="83" t="s">
        <v>277</v>
      </c>
      <c r="BL11" s="143">
        <v>11365</v>
      </c>
      <c r="BM11" s="143">
        <v>590</v>
      </c>
      <c r="BN11" s="143">
        <v>2500</v>
      </c>
      <c r="BO11" s="143">
        <v>17200</v>
      </c>
      <c r="BP11" s="143">
        <v>33400</v>
      </c>
      <c r="BQ11" s="143">
        <v>60800</v>
      </c>
      <c r="BR11" s="143">
        <v>54000</v>
      </c>
      <c r="BS11" s="143">
        <v>100900</v>
      </c>
      <c r="BT11" s="143">
        <v>168100</v>
      </c>
      <c r="BU11" s="143">
        <v>179900</v>
      </c>
      <c r="BV11" s="143">
        <v>267000</v>
      </c>
      <c r="BW11" s="143">
        <v>324000</v>
      </c>
      <c r="BX11" s="143">
        <v>189000</v>
      </c>
      <c r="BY11" s="143">
        <v>427000</v>
      </c>
      <c r="BZ11" s="143">
        <v>267000</v>
      </c>
      <c r="CA11" s="143">
        <v>348000</v>
      </c>
      <c r="CB11" s="143">
        <v>314000</v>
      </c>
      <c r="CC11" s="143">
        <v>577000</v>
      </c>
      <c r="CD11" s="143">
        <v>381000</v>
      </c>
      <c r="CE11" s="143">
        <v>472000</v>
      </c>
      <c r="CF11" s="143">
        <v>706000</v>
      </c>
      <c r="CG11" s="144">
        <v>455000</v>
      </c>
      <c r="CH11" s="143">
        <v>467000</v>
      </c>
      <c r="CI11" s="143">
        <v>497000</v>
      </c>
      <c r="CJ11" s="143">
        <v>896000</v>
      </c>
      <c r="CK11" s="143">
        <v>654000</v>
      </c>
      <c r="CL11" s="143">
        <v>221000</v>
      </c>
      <c r="CM11" s="143">
        <v>336000</v>
      </c>
      <c r="CN11" s="143">
        <v>588000</v>
      </c>
      <c r="CO11" s="143">
        <v>967000</v>
      </c>
      <c r="CP11" s="143">
        <v>617000</v>
      </c>
      <c r="CQ11" s="143">
        <v>839000</v>
      </c>
      <c r="CR11" s="143">
        <v>963000</v>
      </c>
      <c r="CS11" s="143">
        <v>1075000</v>
      </c>
      <c r="CT11" s="143">
        <v>1028000</v>
      </c>
      <c r="CU11" s="143">
        <v>1893000</v>
      </c>
      <c r="CW11" s="83" t="s">
        <v>327</v>
      </c>
      <c r="CY11" s="143">
        <v>280000</v>
      </c>
      <c r="CZ11" s="143">
        <v>370000</v>
      </c>
      <c r="DA11" s="143">
        <v>460000</v>
      </c>
      <c r="DB11" s="143">
        <v>300000</v>
      </c>
      <c r="DC11" s="143">
        <v>540000</v>
      </c>
      <c r="DD11" s="143">
        <v>1060000</v>
      </c>
      <c r="DE11" s="143">
        <v>460000</v>
      </c>
      <c r="DF11" s="143">
        <v>340000</v>
      </c>
      <c r="DG11" s="143">
        <v>480000</v>
      </c>
      <c r="DH11" s="143">
        <v>270000</v>
      </c>
      <c r="DI11" s="143">
        <v>280000</v>
      </c>
      <c r="DJ11" s="143">
        <v>230000</v>
      </c>
      <c r="DK11" s="143">
        <v>260000</v>
      </c>
      <c r="DL11" s="143">
        <v>340000</v>
      </c>
      <c r="DM11" s="143">
        <v>310000</v>
      </c>
      <c r="DN11" s="143">
        <v>590000</v>
      </c>
      <c r="DO11" s="143">
        <v>350000</v>
      </c>
      <c r="DR11" s="83" t="s">
        <v>327</v>
      </c>
      <c r="DT11" s="143">
        <v>210000</v>
      </c>
      <c r="DU11" s="143">
        <v>540000</v>
      </c>
      <c r="DV11" s="143">
        <v>380000</v>
      </c>
      <c r="DW11" s="143">
        <v>140000</v>
      </c>
      <c r="DX11" s="143">
        <v>340000</v>
      </c>
      <c r="DY11" s="143">
        <v>270000</v>
      </c>
      <c r="DZ11" s="143">
        <v>260000</v>
      </c>
      <c r="EA11" s="143">
        <v>240000</v>
      </c>
      <c r="EB11" s="143">
        <v>390000</v>
      </c>
      <c r="EC11" s="143">
        <v>170000</v>
      </c>
      <c r="ED11" s="143">
        <v>240000</v>
      </c>
      <c r="EE11" s="143">
        <v>210000</v>
      </c>
      <c r="EF11" s="143">
        <v>670000</v>
      </c>
      <c r="EG11" s="143">
        <v>780000</v>
      </c>
      <c r="EH11" s="143">
        <v>290000</v>
      </c>
      <c r="EI11" s="143">
        <v>620000</v>
      </c>
      <c r="EJ11" s="143">
        <v>2020000</v>
      </c>
    </row>
    <row r="12" spans="1:140" s="83" customFormat="1">
      <c r="C12" s="83" t="s">
        <v>330</v>
      </c>
      <c r="D12" s="143">
        <v>1831</v>
      </c>
      <c r="E12" s="143">
        <v>5140</v>
      </c>
      <c r="F12" s="143">
        <v>8190</v>
      </c>
      <c r="G12" s="143"/>
      <c r="H12" s="143"/>
      <c r="I12" s="143"/>
      <c r="J12" s="143"/>
      <c r="K12" s="143"/>
      <c r="L12" s="143"/>
      <c r="M12" s="143"/>
      <c r="N12" s="143"/>
      <c r="O12" s="143"/>
      <c r="P12" s="144">
        <v>211000</v>
      </c>
      <c r="Q12" s="143">
        <v>290000</v>
      </c>
      <c r="R12" s="143">
        <v>334000</v>
      </c>
      <c r="S12" s="143">
        <v>306000</v>
      </c>
      <c r="T12" s="143">
        <v>375000</v>
      </c>
      <c r="U12" s="143">
        <v>334000</v>
      </c>
      <c r="V12" s="143">
        <v>335000</v>
      </c>
      <c r="W12" s="143">
        <v>367000</v>
      </c>
      <c r="X12" s="143">
        <v>404000</v>
      </c>
      <c r="Y12" s="144">
        <v>352000</v>
      </c>
      <c r="Z12" s="143">
        <v>354000</v>
      </c>
      <c r="AA12" s="143">
        <v>419000</v>
      </c>
      <c r="AB12" s="143">
        <v>293000</v>
      </c>
      <c r="AC12" s="143">
        <v>332000</v>
      </c>
      <c r="AD12" s="143">
        <v>316000</v>
      </c>
      <c r="AE12" s="143">
        <v>292000</v>
      </c>
      <c r="AF12" s="143">
        <v>304000</v>
      </c>
      <c r="AG12" s="143">
        <v>377000</v>
      </c>
      <c r="AH12" s="143">
        <v>451000</v>
      </c>
      <c r="AI12" s="143">
        <v>481000</v>
      </c>
      <c r="AJ12" s="143">
        <v>552000</v>
      </c>
      <c r="AK12" s="143">
        <v>653000</v>
      </c>
      <c r="AL12" s="143">
        <v>869000</v>
      </c>
      <c r="AM12" s="143">
        <v>762000</v>
      </c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K12" s="83" t="s">
        <v>330</v>
      </c>
      <c r="BL12" s="143">
        <v>1911</v>
      </c>
      <c r="BM12" s="143">
        <v>17549</v>
      </c>
      <c r="BN12" s="143">
        <v>3985</v>
      </c>
      <c r="BO12" s="143"/>
      <c r="BP12" s="143"/>
      <c r="BQ12" s="143"/>
      <c r="BR12" s="143"/>
      <c r="BS12" s="143"/>
      <c r="BT12" s="143"/>
      <c r="BU12" s="143"/>
      <c r="BV12" s="143"/>
      <c r="BW12" s="143"/>
      <c r="BX12" s="143">
        <v>147000</v>
      </c>
      <c r="BY12" s="143">
        <v>393000</v>
      </c>
      <c r="BZ12" s="143">
        <v>436000</v>
      </c>
      <c r="CA12" s="143">
        <v>292000</v>
      </c>
      <c r="CB12" s="143">
        <v>393000</v>
      </c>
      <c r="CC12" s="143">
        <v>382000</v>
      </c>
      <c r="CD12" s="143">
        <v>402000</v>
      </c>
      <c r="CE12" s="143">
        <v>407000</v>
      </c>
      <c r="CF12" s="143">
        <v>375000</v>
      </c>
      <c r="CG12" s="144">
        <v>431000</v>
      </c>
      <c r="CH12" s="143">
        <v>470000</v>
      </c>
      <c r="CI12" s="143">
        <v>528000</v>
      </c>
      <c r="CJ12" s="143">
        <v>171000</v>
      </c>
      <c r="CK12" s="143">
        <v>273000</v>
      </c>
      <c r="CL12" s="143">
        <v>334000</v>
      </c>
      <c r="CM12" s="143">
        <v>345000</v>
      </c>
      <c r="CN12" s="143">
        <v>336000</v>
      </c>
      <c r="CO12" s="143">
        <v>354000</v>
      </c>
      <c r="CP12" s="143">
        <v>369000</v>
      </c>
      <c r="CQ12" s="143">
        <v>346000</v>
      </c>
      <c r="CR12" s="143">
        <v>646000</v>
      </c>
      <c r="CS12" s="143">
        <v>958000</v>
      </c>
      <c r="CT12" s="143">
        <v>832000</v>
      </c>
      <c r="CU12" s="143">
        <v>517000</v>
      </c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</row>
    <row r="13" spans="1:140" s="83" customFormat="1">
      <c r="C13" s="83" t="s">
        <v>307</v>
      </c>
      <c r="D13" s="143"/>
      <c r="E13" s="143"/>
      <c r="F13" s="143"/>
      <c r="G13" s="143"/>
      <c r="H13" s="143"/>
      <c r="I13" s="143"/>
      <c r="J13" s="143"/>
      <c r="K13" s="143"/>
      <c r="L13" s="143">
        <v>1200</v>
      </c>
      <c r="M13" s="143">
        <v>700</v>
      </c>
      <c r="N13" s="143">
        <v>1000</v>
      </c>
      <c r="O13" s="143">
        <v>1000</v>
      </c>
      <c r="P13" s="144">
        <v>2000</v>
      </c>
      <c r="Q13" s="143">
        <v>1000</v>
      </c>
      <c r="R13" s="143">
        <v>1000</v>
      </c>
      <c r="S13" s="143">
        <v>3000</v>
      </c>
      <c r="T13" s="143">
        <v>3000</v>
      </c>
      <c r="U13" s="143">
        <v>2000</v>
      </c>
      <c r="V13" s="143">
        <v>6000</v>
      </c>
      <c r="W13" s="143">
        <v>4000</v>
      </c>
      <c r="X13" s="143">
        <v>3000</v>
      </c>
      <c r="Y13" s="144">
        <v>4000</v>
      </c>
      <c r="Z13" s="143">
        <v>5000</v>
      </c>
      <c r="AA13" s="143">
        <v>3000</v>
      </c>
      <c r="AB13" s="143">
        <v>3000</v>
      </c>
      <c r="AC13" s="143">
        <v>4000</v>
      </c>
      <c r="AD13" s="143">
        <v>6000</v>
      </c>
      <c r="AE13" s="143">
        <v>3000</v>
      </c>
      <c r="AF13" s="143">
        <v>8000</v>
      </c>
      <c r="AG13" s="143">
        <v>8000</v>
      </c>
      <c r="AH13" s="143">
        <v>7000</v>
      </c>
      <c r="AI13" s="143">
        <v>9000</v>
      </c>
      <c r="AJ13" s="143">
        <v>6000</v>
      </c>
      <c r="AK13" s="143">
        <v>7000</v>
      </c>
      <c r="AL13" s="143">
        <v>11000</v>
      </c>
      <c r="AM13" s="143">
        <v>12000</v>
      </c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K13" s="83" t="s">
        <v>307</v>
      </c>
      <c r="BL13" s="143"/>
      <c r="BM13" s="143"/>
      <c r="BN13" s="143"/>
      <c r="BO13" s="143"/>
      <c r="BP13" s="143"/>
      <c r="BQ13" s="143"/>
      <c r="BR13" s="143"/>
      <c r="BS13" s="143"/>
      <c r="BT13" s="143">
        <v>5800</v>
      </c>
      <c r="BU13" s="143">
        <v>2500</v>
      </c>
      <c r="BV13" s="143">
        <v>0</v>
      </c>
      <c r="BW13" s="143">
        <v>0</v>
      </c>
      <c r="BX13" s="143">
        <v>7000</v>
      </c>
      <c r="BY13" s="143">
        <v>1000</v>
      </c>
      <c r="BZ13" s="143">
        <v>0</v>
      </c>
      <c r="CA13" s="143">
        <v>1000</v>
      </c>
      <c r="CB13" s="143">
        <v>3000</v>
      </c>
      <c r="CC13" s="143">
        <v>0</v>
      </c>
      <c r="CD13" s="143">
        <v>3000</v>
      </c>
      <c r="CE13" s="143">
        <v>1000</v>
      </c>
      <c r="CF13" s="143">
        <v>3000</v>
      </c>
      <c r="CG13" s="144">
        <v>0</v>
      </c>
      <c r="CH13" s="143">
        <v>9000</v>
      </c>
      <c r="CI13" s="143">
        <v>4000</v>
      </c>
      <c r="CJ13" s="143">
        <v>5000</v>
      </c>
      <c r="CK13" s="143">
        <v>3000</v>
      </c>
      <c r="CL13" s="143">
        <v>1000</v>
      </c>
      <c r="CM13" s="143">
        <v>2000</v>
      </c>
      <c r="CN13" s="143">
        <v>10000</v>
      </c>
      <c r="CO13" s="143">
        <v>8000</v>
      </c>
      <c r="CP13" s="143">
        <v>6000</v>
      </c>
      <c r="CQ13" s="143">
        <v>7000</v>
      </c>
      <c r="CR13" s="143">
        <v>5000</v>
      </c>
      <c r="CS13" s="143">
        <v>3000</v>
      </c>
      <c r="CT13" s="143">
        <v>24000</v>
      </c>
      <c r="CU13" s="143">
        <v>23000</v>
      </c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</row>
    <row r="14" spans="1:140" s="83" customFormat="1">
      <c r="C14" s="83" t="s">
        <v>331</v>
      </c>
      <c r="D14" s="143">
        <v>769</v>
      </c>
      <c r="E14" s="143">
        <v>328</v>
      </c>
      <c r="F14" s="143">
        <v>1305</v>
      </c>
      <c r="G14" s="143">
        <v>2700</v>
      </c>
      <c r="H14" s="143">
        <v>700</v>
      </c>
      <c r="I14" s="143">
        <v>3300</v>
      </c>
      <c r="J14" s="143">
        <v>3900</v>
      </c>
      <c r="K14" s="143">
        <v>7200</v>
      </c>
      <c r="L14" s="143">
        <v>13200</v>
      </c>
      <c r="M14" s="143">
        <v>16600</v>
      </c>
      <c r="N14" s="143">
        <v>14000</v>
      </c>
      <c r="O14" s="143">
        <v>9000</v>
      </c>
      <c r="P14" s="144">
        <v>15000</v>
      </c>
      <c r="Q14" s="143">
        <v>24000</v>
      </c>
      <c r="R14" s="143">
        <v>42000</v>
      </c>
      <c r="S14" s="143">
        <v>38000</v>
      </c>
      <c r="T14" s="143">
        <v>37000</v>
      </c>
      <c r="U14" s="143">
        <v>97000</v>
      </c>
      <c r="V14" s="143">
        <v>106000</v>
      </c>
      <c r="W14" s="143">
        <v>98000</v>
      </c>
      <c r="X14" s="143">
        <v>136000</v>
      </c>
      <c r="Y14" s="144">
        <v>137000</v>
      </c>
      <c r="Z14" s="143">
        <v>170000</v>
      </c>
      <c r="AA14" s="143">
        <v>127000</v>
      </c>
      <c r="AB14" s="143">
        <v>122000</v>
      </c>
      <c r="AC14" s="143">
        <v>201000</v>
      </c>
      <c r="AD14" s="143">
        <v>175000</v>
      </c>
      <c r="AE14" s="143">
        <v>143000</v>
      </c>
      <c r="AF14" s="143">
        <v>190000</v>
      </c>
      <c r="AG14" s="143">
        <v>192000</v>
      </c>
      <c r="AH14" s="143">
        <v>180000</v>
      </c>
      <c r="AI14" s="143">
        <v>293000</v>
      </c>
      <c r="AJ14" s="143">
        <v>206000</v>
      </c>
      <c r="AK14" s="143">
        <v>226000</v>
      </c>
      <c r="AL14" s="143">
        <v>157000</v>
      </c>
      <c r="AM14" s="143">
        <v>73000</v>
      </c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K14" s="83" t="s">
        <v>331</v>
      </c>
      <c r="BL14" s="143">
        <v>4096</v>
      </c>
      <c r="BM14" s="143">
        <v>0</v>
      </c>
      <c r="BN14" s="143">
        <v>15066</v>
      </c>
      <c r="BO14" s="143">
        <v>0</v>
      </c>
      <c r="BP14" s="143">
        <v>0</v>
      </c>
      <c r="BQ14" s="143">
        <v>2900</v>
      </c>
      <c r="BR14" s="143">
        <v>2800</v>
      </c>
      <c r="BS14" s="143">
        <v>40600</v>
      </c>
      <c r="BT14" s="143">
        <v>10400</v>
      </c>
      <c r="BU14" s="143">
        <v>8400</v>
      </c>
      <c r="BV14" s="143">
        <v>15000</v>
      </c>
      <c r="BW14" s="143">
        <v>5000</v>
      </c>
      <c r="BX14" s="143">
        <v>17000</v>
      </c>
      <c r="BY14" s="143">
        <v>19000</v>
      </c>
      <c r="BZ14" s="143">
        <v>65000</v>
      </c>
      <c r="CA14" s="143">
        <v>20000</v>
      </c>
      <c r="CB14" s="143">
        <v>37000</v>
      </c>
      <c r="CC14" s="143">
        <v>18000</v>
      </c>
      <c r="CD14" s="143">
        <v>39000</v>
      </c>
      <c r="CE14" s="143">
        <v>58000</v>
      </c>
      <c r="CF14" s="143">
        <v>74000</v>
      </c>
      <c r="CG14" s="144">
        <v>99000</v>
      </c>
      <c r="CH14" s="143">
        <v>74000</v>
      </c>
      <c r="CI14" s="143">
        <v>84000</v>
      </c>
      <c r="CJ14" s="143">
        <v>85000</v>
      </c>
      <c r="CK14" s="143">
        <v>56000</v>
      </c>
      <c r="CL14" s="143">
        <v>56000</v>
      </c>
      <c r="CM14" s="143">
        <v>89000</v>
      </c>
      <c r="CN14" s="143">
        <v>82000</v>
      </c>
      <c r="CO14" s="143">
        <v>285000</v>
      </c>
      <c r="CP14" s="143">
        <v>458000</v>
      </c>
      <c r="CQ14" s="143">
        <v>179000</v>
      </c>
      <c r="CR14" s="143">
        <v>228000</v>
      </c>
      <c r="CS14" s="143">
        <v>109000</v>
      </c>
      <c r="CT14" s="143">
        <v>61000</v>
      </c>
      <c r="CU14" s="143">
        <v>38000</v>
      </c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</row>
    <row r="15" spans="1:140" s="83" customFormat="1">
      <c r="C15" s="83" t="s">
        <v>324</v>
      </c>
      <c r="D15" s="143">
        <v>10487</v>
      </c>
      <c r="E15" s="143">
        <v>12088</v>
      </c>
      <c r="F15" s="143">
        <v>15589</v>
      </c>
      <c r="G15" s="143">
        <v>20100</v>
      </c>
      <c r="H15" s="143">
        <v>16800</v>
      </c>
      <c r="I15" s="143">
        <v>24800</v>
      </c>
      <c r="J15" s="143">
        <v>26500</v>
      </c>
      <c r="K15" s="143">
        <v>33700</v>
      </c>
      <c r="L15" s="143">
        <v>49500</v>
      </c>
      <c r="M15" s="143">
        <v>65800</v>
      </c>
      <c r="N15" s="143">
        <v>125000</v>
      </c>
      <c r="O15" s="143">
        <v>105000</v>
      </c>
      <c r="P15" s="144">
        <v>151000</v>
      </c>
      <c r="Q15" s="143">
        <v>211000</v>
      </c>
      <c r="R15" s="143">
        <v>282000</v>
      </c>
      <c r="S15" s="143">
        <v>304000</v>
      </c>
      <c r="T15" s="143">
        <v>310000</v>
      </c>
      <c r="U15" s="143">
        <v>413000</v>
      </c>
      <c r="V15" s="143">
        <v>547000</v>
      </c>
      <c r="W15" s="143">
        <v>665000</v>
      </c>
      <c r="X15" s="143">
        <v>698000</v>
      </c>
      <c r="Y15" s="144">
        <v>784000</v>
      </c>
      <c r="Z15" s="143">
        <v>949000</v>
      </c>
      <c r="AA15" s="143">
        <v>888000</v>
      </c>
      <c r="AB15" s="143">
        <v>1112000</v>
      </c>
      <c r="AC15" s="143">
        <v>1216000</v>
      </c>
      <c r="AD15" s="143">
        <v>1185000</v>
      </c>
      <c r="AE15" s="143">
        <v>1119000</v>
      </c>
      <c r="AF15" s="143">
        <v>1441000</v>
      </c>
      <c r="AG15" s="143">
        <v>1733000</v>
      </c>
      <c r="AH15" s="143">
        <v>1999000</v>
      </c>
      <c r="AI15" s="143">
        <v>1895000</v>
      </c>
      <c r="AJ15" s="143">
        <v>1968000</v>
      </c>
      <c r="AK15" s="143">
        <v>2071000</v>
      </c>
      <c r="AL15" s="143">
        <v>2278000</v>
      </c>
      <c r="AM15" s="143">
        <v>2049000</v>
      </c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K15" s="83" t="s">
        <v>324</v>
      </c>
      <c r="BL15" s="143">
        <v>3563</v>
      </c>
      <c r="BM15" s="143">
        <v>6554</v>
      </c>
      <c r="BN15" s="143">
        <v>7690</v>
      </c>
      <c r="BO15" s="143">
        <v>14200</v>
      </c>
      <c r="BP15" s="143">
        <v>19400</v>
      </c>
      <c r="BQ15" s="143">
        <v>23900</v>
      </c>
      <c r="BR15" s="143">
        <v>28600</v>
      </c>
      <c r="BS15" s="143">
        <v>35800</v>
      </c>
      <c r="BT15" s="143">
        <v>65600</v>
      </c>
      <c r="BU15" s="143">
        <v>127500</v>
      </c>
      <c r="BV15" s="143">
        <v>157000</v>
      </c>
      <c r="BW15" s="143">
        <v>86000</v>
      </c>
      <c r="BX15" s="143">
        <v>133000</v>
      </c>
      <c r="BY15" s="143">
        <v>183000</v>
      </c>
      <c r="BZ15" s="143">
        <v>331000</v>
      </c>
      <c r="CA15" s="143">
        <v>273000</v>
      </c>
      <c r="CB15" s="143">
        <v>266000</v>
      </c>
      <c r="CC15" s="143">
        <v>288000</v>
      </c>
      <c r="CD15" s="143">
        <v>440000</v>
      </c>
      <c r="CE15" s="143">
        <v>459000</v>
      </c>
      <c r="CF15" s="143">
        <v>719000</v>
      </c>
      <c r="CG15" s="144">
        <v>757000</v>
      </c>
      <c r="CH15" s="143">
        <v>828000</v>
      </c>
      <c r="CI15" s="143">
        <v>820000</v>
      </c>
      <c r="CJ15" s="143">
        <v>646000</v>
      </c>
      <c r="CK15" s="143">
        <v>484000</v>
      </c>
      <c r="CL15" s="143">
        <v>610000</v>
      </c>
      <c r="CM15" s="143">
        <v>1146000</v>
      </c>
      <c r="CN15" s="143">
        <v>1748000</v>
      </c>
      <c r="CO15" s="143">
        <v>2053000</v>
      </c>
      <c r="CP15" s="143">
        <v>2562000</v>
      </c>
      <c r="CQ15" s="143">
        <v>2328000</v>
      </c>
      <c r="CR15" s="143">
        <v>2810000</v>
      </c>
      <c r="CS15" s="143">
        <v>2698000</v>
      </c>
      <c r="CT15" s="143">
        <v>2560000</v>
      </c>
      <c r="CU15" s="143">
        <v>3078000</v>
      </c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</row>
    <row r="16" spans="1:140" s="83" customFormat="1">
      <c r="C16" s="83" t="s">
        <v>332</v>
      </c>
      <c r="D16" s="143">
        <v>3897</v>
      </c>
      <c r="E16" s="143">
        <v>3245</v>
      </c>
      <c r="F16" s="143">
        <v>3344</v>
      </c>
      <c r="G16" s="143">
        <v>800</v>
      </c>
      <c r="H16" s="143">
        <v>5200</v>
      </c>
      <c r="I16" s="143">
        <v>4100</v>
      </c>
      <c r="J16" s="143">
        <v>3100</v>
      </c>
      <c r="K16" s="143">
        <v>5100</v>
      </c>
      <c r="L16" s="143">
        <v>8000</v>
      </c>
      <c r="M16" s="143">
        <v>4300</v>
      </c>
      <c r="N16" s="143">
        <v>7000</v>
      </c>
      <c r="O16" s="143">
        <v>13000</v>
      </c>
      <c r="P16" s="144">
        <v>18000</v>
      </c>
      <c r="Q16" s="143">
        <v>5000</v>
      </c>
      <c r="R16" s="143">
        <v>10000</v>
      </c>
      <c r="S16" s="143">
        <v>6000</v>
      </c>
      <c r="T16" s="143">
        <v>8000</v>
      </c>
      <c r="U16" s="143">
        <v>13000</v>
      </c>
      <c r="V16" s="143">
        <v>37000</v>
      </c>
      <c r="W16" s="143">
        <v>29000</v>
      </c>
      <c r="X16" s="143">
        <v>44000</v>
      </c>
      <c r="Y16" s="144">
        <v>50000</v>
      </c>
      <c r="Z16" s="143">
        <v>76000</v>
      </c>
      <c r="AA16" s="143">
        <v>81000</v>
      </c>
      <c r="AB16" s="143">
        <v>79000</v>
      </c>
      <c r="AC16" s="143">
        <v>77000</v>
      </c>
      <c r="AD16" s="143">
        <v>74000</v>
      </c>
      <c r="AE16" s="143">
        <v>86000</v>
      </c>
      <c r="AF16" s="143">
        <v>53000</v>
      </c>
      <c r="AG16" s="143">
        <v>112000</v>
      </c>
      <c r="AH16" s="143">
        <v>109000</v>
      </c>
      <c r="AI16" s="143">
        <v>97000</v>
      </c>
      <c r="AJ16" s="143">
        <v>88000</v>
      </c>
      <c r="AK16" s="143">
        <v>60000</v>
      </c>
      <c r="AL16" s="143">
        <v>44000</v>
      </c>
      <c r="AM16" s="143">
        <v>42000</v>
      </c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K16" s="83" t="s">
        <v>332</v>
      </c>
      <c r="BL16" s="143">
        <v>4263</v>
      </c>
      <c r="BM16" s="143">
        <v>2000</v>
      </c>
      <c r="BN16" s="143">
        <v>1956</v>
      </c>
      <c r="BO16" s="143">
        <v>100</v>
      </c>
      <c r="BP16" s="143">
        <v>1000</v>
      </c>
      <c r="BQ16" s="143">
        <v>5400</v>
      </c>
      <c r="BR16" s="143">
        <v>5900</v>
      </c>
      <c r="BS16" s="143">
        <v>2100</v>
      </c>
      <c r="BT16" s="143">
        <v>3100</v>
      </c>
      <c r="BU16" s="143">
        <v>3700</v>
      </c>
      <c r="BV16" s="143">
        <v>8000</v>
      </c>
      <c r="BW16" s="143">
        <v>5000</v>
      </c>
      <c r="BX16" s="143">
        <v>7000</v>
      </c>
      <c r="BY16" s="143">
        <v>4000</v>
      </c>
      <c r="BZ16" s="143">
        <v>3000</v>
      </c>
      <c r="CA16" s="143">
        <v>1000</v>
      </c>
      <c r="CB16" s="143">
        <v>4000</v>
      </c>
      <c r="CC16" s="143">
        <v>12000</v>
      </c>
      <c r="CD16" s="143">
        <v>17000</v>
      </c>
      <c r="CE16" s="143">
        <v>26000</v>
      </c>
      <c r="CF16" s="143">
        <v>43000</v>
      </c>
      <c r="CG16" s="144">
        <v>67000</v>
      </c>
      <c r="CH16" s="143">
        <v>21000</v>
      </c>
      <c r="CI16" s="143">
        <v>34000</v>
      </c>
      <c r="CJ16" s="143">
        <v>13000</v>
      </c>
      <c r="CK16" s="143">
        <v>115000</v>
      </c>
      <c r="CL16" s="143">
        <v>53000</v>
      </c>
      <c r="CM16" s="143">
        <v>50000</v>
      </c>
      <c r="CN16" s="143">
        <v>107000</v>
      </c>
      <c r="CO16" s="143">
        <v>81000</v>
      </c>
      <c r="CP16" s="143">
        <v>53000</v>
      </c>
      <c r="CQ16" s="143">
        <v>78000</v>
      </c>
      <c r="CR16" s="143">
        <v>26000</v>
      </c>
      <c r="CS16" s="143">
        <v>38000</v>
      </c>
      <c r="CT16" s="143">
        <v>64000</v>
      </c>
      <c r="CU16" s="143">
        <v>65000</v>
      </c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</row>
    <row r="17" spans="1:140" s="83" customFormat="1">
      <c r="D17" s="143">
        <v>2387</v>
      </c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4"/>
      <c r="Q17" s="143"/>
      <c r="R17" s="143"/>
      <c r="S17" s="143"/>
      <c r="T17" s="143"/>
      <c r="U17" s="143"/>
      <c r="V17" s="143"/>
      <c r="W17" s="143"/>
      <c r="X17" s="143"/>
      <c r="Y17" s="144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L17" s="143">
        <v>4235</v>
      </c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4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</row>
    <row r="18" spans="1:140" s="83" customFormat="1">
      <c r="B18" s="83" t="s">
        <v>272</v>
      </c>
      <c r="D18" s="143">
        <v>36817</v>
      </c>
      <c r="E18" s="143">
        <v>41635</v>
      </c>
      <c r="F18" s="143">
        <v>58753</v>
      </c>
      <c r="G18" s="143">
        <v>67500</v>
      </c>
      <c r="H18" s="143">
        <v>84900</v>
      </c>
      <c r="I18" s="143">
        <v>111800</v>
      </c>
      <c r="J18" s="143">
        <v>141900</v>
      </c>
      <c r="K18" s="143">
        <v>180000</v>
      </c>
      <c r="L18" s="143">
        <v>215600</v>
      </c>
      <c r="M18" s="143">
        <v>274300</v>
      </c>
      <c r="N18" s="143">
        <v>326000</v>
      </c>
      <c r="O18" s="143">
        <v>365000</v>
      </c>
      <c r="P18" s="144">
        <f>家計主要指標3!AT19</f>
        <v>349000</v>
      </c>
      <c r="Q18" s="143">
        <v>407000</v>
      </c>
      <c r="R18" s="143">
        <v>417000</v>
      </c>
      <c r="S18" s="143">
        <v>446000</v>
      </c>
      <c r="T18" s="143">
        <v>516000</v>
      </c>
      <c r="U18" s="143">
        <v>496000</v>
      </c>
      <c r="V18" s="143">
        <v>569000</v>
      </c>
      <c r="W18" s="143">
        <v>677000</v>
      </c>
      <c r="X18" s="143">
        <v>674000</v>
      </c>
      <c r="Y18" s="144">
        <v>650000</v>
      </c>
      <c r="Z18" s="143">
        <v>693000</v>
      </c>
      <c r="AA18" s="143">
        <v>687000</v>
      </c>
      <c r="AB18" s="143">
        <v>743000</v>
      </c>
      <c r="AC18" s="143">
        <v>642000</v>
      </c>
      <c r="AD18" s="143">
        <v>662000</v>
      </c>
      <c r="AE18" s="143">
        <v>680000</v>
      </c>
      <c r="AF18" s="143">
        <v>703000</v>
      </c>
      <c r="AG18" s="143">
        <v>640000</v>
      </c>
      <c r="AH18" s="143">
        <v>744000</v>
      </c>
      <c r="AI18" s="143">
        <v>846000</v>
      </c>
      <c r="AJ18" s="143">
        <v>872000</v>
      </c>
      <c r="AK18" s="143">
        <v>921000</v>
      </c>
      <c r="AL18" s="143">
        <v>850000</v>
      </c>
      <c r="AM18" s="143">
        <v>730000</v>
      </c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J18" s="83" t="s">
        <v>272</v>
      </c>
      <c r="BL18" s="143">
        <v>45826</v>
      </c>
      <c r="BM18" s="143">
        <v>36308</v>
      </c>
      <c r="BN18" s="143">
        <v>40856</v>
      </c>
      <c r="BO18" s="143">
        <v>119600</v>
      </c>
      <c r="BP18" s="143">
        <v>161800</v>
      </c>
      <c r="BQ18" s="143">
        <v>169200</v>
      </c>
      <c r="BR18" s="143">
        <v>137700</v>
      </c>
      <c r="BS18" s="143">
        <v>178400</v>
      </c>
      <c r="BT18" s="143">
        <v>267900</v>
      </c>
      <c r="BU18" s="143">
        <v>305100</v>
      </c>
      <c r="BV18" s="143">
        <v>532000</v>
      </c>
      <c r="BW18" s="143">
        <v>340000</v>
      </c>
      <c r="BX18" s="143">
        <v>375000</v>
      </c>
      <c r="BY18" s="143">
        <v>406000</v>
      </c>
      <c r="BZ18" s="143">
        <v>500000</v>
      </c>
      <c r="CA18" s="143">
        <v>501000</v>
      </c>
      <c r="CB18" s="143">
        <v>534000</v>
      </c>
      <c r="CC18" s="143">
        <v>601000</v>
      </c>
      <c r="CD18" s="143">
        <v>605000</v>
      </c>
      <c r="CE18" s="143">
        <v>409000</v>
      </c>
      <c r="CF18" s="143">
        <v>727000</v>
      </c>
      <c r="CG18" s="144">
        <v>485000</v>
      </c>
      <c r="CH18" s="143">
        <v>486000</v>
      </c>
      <c r="CI18" s="143">
        <v>748000</v>
      </c>
      <c r="CJ18" s="143">
        <v>551000</v>
      </c>
      <c r="CK18" s="143">
        <v>301000</v>
      </c>
      <c r="CL18" s="143">
        <v>529000</v>
      </c>
      <c r="CM18" s="143">
        <v>545000</v>
      </c>
      <c r="CN18" s="143">
        <v>800000</v>
      </c>
      <c r="CO18" s="143">
        <v>599000</v>
      </c>
      <c r="CP18" s="143">
        <v>911000</v>
      </c>
      <c r="CQ18" s="143">
        <v>1159000</v>
      </c>
      <c r="CR18" s="143">
        <v>969000</v>
      </c>
      <c r="CS18" s="143">
        <v>954000</v>
      </c>
      <c r="CT18" s="143">
        <v>1032000</v>
      </c>
      <c r="CU18" s="143">
        <v>662000</v>
      </c>
      <c r="CY18" s="143"/>
      <c r="CZ18" s="143"/>
      <c r="DA18" s="143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</row>
    <row r="19" spans="1:140" s="83" customFormat="1">
      <c r="C19" s="83" t="s">
        <v>333</v>
      </c>
      <c r="D19" s="143">
        <v>21733</v>
      </c>
      <c r="E19" s="143">
        <v>28313</v>
      </c>
      <c r="F19" s="143">
        <v>43344</v>
      </c>
      <c r="G19" s="143">
        <v>52800</v>
      </c>
      <c r="H19" s="143">
        <v>58200</v>
      </c>
      <c r="I19" s="143">
        <v>76200</v>
      </c>
      <c r="J19" s="143">
        <v>104600</v>
      </c>
      <c r="K19" s="143">
        <v>128900</v>
      </c>
      <c r="L19" s="143">
        <v>149000</v>
      </c>
      <c r="M19" s="143">
        <v>210000</v>
      </c>
      <c r="N19" s="143">
        <v>251000</v>
      </c>
      <c r="O19" s="143">
        <v>292000</v>
      </c>
      <c r="P19" s="144">
        <f>家計主要指標3!AT20</f>
        <v>275000</v>
      </c>
      <c r="Q19" s="143">
        <v>340000</v>
      </c>
      <c r="R19" s="143">
        <v>332000</v>
      </c>
      <c r="S19" s="143">
        <v>353000</v>
      </c>
      <c r="T19" s="143">
        <v>409000</v>
      </c>
      <c r="U19" s="143">
        <v>389000</v>
      </c>
      <c r="V19" s="143">
        <v>455000</v>
      </c>
      <c r="W19" s="143">
        <v>550000</v>
      </c>
      <c r="X19" s="143">
        <v>545000</v>
      </c>
      <c r="Y19" s="144">
        <v>547000</v>
      </c>
      <c r="Z19" s="143">
        <v>563000</v>
      </c>
      <c r="AA19" s="143">
        <v>565000</v>
      </c>
      <c r="AB19" s="143">
        <v>604000</v>
      </c>
      <c r="AC19" s="143">
        <v>531000</v>
      </c>
      <c r="AD19" s="143">
        <v>542000</v>
      </c>
      <c r="AE19" s="143">
        <v>531000</v>
      </c>
      <c r="AF19" s="143">
        <v>559000</v>
      </c>
      <c r="AG19" s="143">
        <v>491000</v>
      </c>
      <c r="AH19" s="143">
        <v>572000</v>
      </c>
      <c r="AI19" s="143">
        <v>670000</v>
      </c>
      <c r="AJ19" s="143">
        <v>652000</v>
      </c>
      <c r="AK19" s="143">
        <v>652000</v>
      </c>
      <c r="AL19" s="143">
        <v>570000</v>
      </c>
      <c r="AM19" s="143">
        <v>525000</v>
      </c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K19" s="83" t="s">
        <v>333</v>
      </c>
      <c r="BL19" s="143">
        <v>28106</v>
      </c>
      <c r="BM19" s="143">
        <v>33390</v>
      </c>
      <c r="BN19" s="143">
        <v>24210</v>
      </c>
      <c r="BO19" s="143">
        <v>109500</v>
      </c>
      <c r="BP19" s="143">
        <v>12700</v>
      </c>
      <c r="BQ19" s="143">
        <v>120400</v>
      </c>
      <c r="BR19" s="143">
        <v>92400</v>
      </c>
      <c r="BS19" s="143">
        <v>112300</v>
      </c>
      <c r="BT19" s="143">
        <v>205700</v>
      </c>
      <c r="BU19" s="143">
        <v>250500</v>
      </c>
      <c r="BV19" s="143">
        <v>453000</v>
      </c>
      <c r="BW19" s="143">
        <v>276000</v>
      </c>
      <c r="BX19" s="143">
        <v>324000</v>
      </c>
      <c r="BY19" s="143">
        <v>345000</v>
      </c>
      <c r="BZ19" s="143">
        <v>423000</v>
      </c>
      <c r="CA19" s="143">
        <v>400000</v>
      </c>
      <c r="CB19" s="143">
        <v>406000</v>
      </c>
      <c r="CC19" s="143">
        <v>513000</v>
      </c>
      <c r="CD19" s="143">
        <v>518000</v>
      </c>
      <c r="CE19" s="143">
        <v>347000</v>
      </c>
      <c r="CF19" s="143">
        <v>632000</v>
      </c>
      <c r="CG19" s="144">
        <v>405000</v>
      </c>
      <c r="CH19" s="143">
        <v>347000</v>
      </c>
      <c r="CI19" s="143">
        <v>595000</v>
      </c>
      <c r="CJ19" s="143">
        <v>437000</v>
      </c>
      <c r="CK19" s="143">
        <v>216000</v>
      </c>
      <c r="CL19" s="143">
        <v>465000</v>
      </c>
      <c r="CM19" s="143">
        <v>452000</v>
      </c>
      <c r="CN19" s="143">
        <v>709000</v>
      </c>
      <c r="CO19" s="143">
        <v>457000</v>
      </c>
      <c r="CP19" s="143">
        <v>727000</v>
      </c>
      <c r="CQ19" s="143">
        <v>1014000</v>
      </c>
      <c r="CR19" s="143">
        <v>581000</v>
      </c>
      <c r="CS19" s="143">
        <v>634000</v>
      </c>
      <c r="CT19" s="143">
        <v>790000</v>
      </c>
      <c r="CU19" s="143">
        <v>458000</v>
      </c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</row>
    <row r="20" spans="1:140" s="83" customFormat="1">
      <c r="C20" s="83" t="s">
        <v>281</v>
      </c>
      <c r="D20" s="143">
        <v>11196</v>
      </c>
      <c r="E20" s="143">
        <v>8531</v>
      </c>
      <c r="F20" s="143">
        <v>7920</v>
      </c>
      <c r="G20" s="143">
        <v>3200</v>
      </c>
      <c r="H20" s="143">
        <v>11700</v>
      </c>
      <c r="I20" s="143">
        <v>15200</v>
      </c>
      <c r="J20" s="143">
        <v>17800</v>
      </c>
      <c r="K20" s="143">
        <v>28000</v>
      </c>
      <c r="L20" s="143">
        <v>36900</v>
      </c>
      <c r="M20" s="143">
        <v>34200</v>
      </c>
      <c r="N20" s="143">
        <v>37000</v>
      </c>
      <c r="O20" s="143">
        <v>39000</v>
      </c>
      <c r="P20" s="144">
        <f>家計主要指標3!AT21</f>
        <v>46000</v>
      </c>
      <c r="Q20" s="143">
        <v>40000</v>
      </c>
      <c r="R20" s="143">
        <v>50000</v>
      </c>
      <c r="S20" s="143">
        <v>50000</v>
      </c>
      <c r="T20" s="143">
        <v>62000</v>
      </c>
      <c r="U20" s="143">
        <v>56000</v>
      </c>
      <c r="V20" s="143">
        <v>48000</v>
      </c>
      <c r="W20" s="143">
        <v>68000</v>
      </c>
      <c r="X20" s="143">
        <v>56000</v>
      </c>
      <c r="Y20" s="144">
        <v>46000</v>
      </c>
      <c r="Z20" s="143">
        <v>53000</v>
      </c>
      <c r="AA20" s="143">
        <v>47000</v>
      </c>
      <c r="AB20" s="143">
        <v>56000</v>
      </c>
      <c r="AC20" s="143">
        <v>25000</v>
      </c>
      <c r="AD20" s="143">
        <v>34000</v>
      </c>
      <c r="AE20" s="143">
        <v>59000</v>
      </c>
      <c r="AF20" s="143">
        <v>53000</v>
      </c>
      <c r="AG20" s="143">
        <v>48000</v>
      </c>
      <c r="AH20" s="143">
        <v>56000</v>
      </c>
      <c r="AI20" s="143">
        <v>68000</v>
      </c>
      <c r="AJ20" s="143">
        <v>93000</v>
      </c>
      <c r="AK20" s="143">
        <v>89000</v>
      </c>
      <c r="AL20" s="143">
        <v>104000</v>
      </c>
      <c r="AM20" s="143">
        <v>70000</v>
      </c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K20" s="83" t="s">
        <v>281</v>
      </c>
      <c r="BL20" s="143">
        <v>10850</v>
      </c>
      <c r="BM20" s="143">
        <v>513</v>
      </c>
      <c r="BN20" s="143">
        <v>10275</v>
      </c>
      <c r="BO20" s="143">
        <v>0</v>
      </c>
      <c r="BP20" s="143">
        <v>14600</v>
      </c>
      <c r="BQ20" s="143">
        <v>26800</v>
      </c>
      <c r="BR20" s="143">
        <v>8700</v>
      </c>
      <c r="BS20" s="143">
        <v>26800</v>
      </c>
      <c r="BT20" s="143">
        <v>34000</v>
      </c>
      <c r="BU20" s="143">
        <v>30000</v>
      </c>
      <c r="BV20" s="143">
        <v>54000</v>
      </c>
      <c r="BW20" s="143">
        <v>16000</v>
      </c>
      <c r="BX20" s="143">
        <v>26000</v>
      </c>
      <c r="BY20" s="143">
        <v>41000</v>
      </c>
      <c r="BZ20" s="143">
        <v>30000</v>
      </c>
      <c r="CA20" s="143">
        <v>52000</v>
      </c>
      <c r="CB20" s="143">
        <v>8000</v>
      </c>
      <c r="CC20" s="143">
        <v>13000</v>
      </c>
      <c r="CD20" s="143">
        <v>17000</v>
      </c>
      <c r="CE20" s="143">
        <v>18000</v>
      </c>
      <c r="CF20" s="143">
        <v>29000</v>
      </c>
      <c r="CG20" s="144">
        <v>27000</v>
      </c>
      <c r="CH20" s="143">
        <v>55000</v>
      </c>
      <c r="CI20" s="143">
        <v>75000</v>
      </c>
      <c r="CJ20" s="143">
        <v>20000</v>
      </c>
      <c r="CK20" s="143">
        <v>22000</v>
      </c>
      <c r="CL20" s="143">
        <v>14000</v>
      </c>
      <c r="CM20" s="143">
        <v>23000</v>
      </c>
      <c r="CN20" s="143">
        <v>16000</v>
      </c>
      <c r="CO20" s="143">
        <v>33000</v>
      </c>
      <c r="CP20" s="143">
        <v>26000</v>
      </c>
      <c r="CQ20" s="143">
        <v>13000</v>
      </c>
      <c r="CR20" s="143">
        <v>171000</v>
      </c>
      <c r="CS20" s="143">
        <v>193000</v>
      </c>
      <c r="CT20" s="143">
        <v>122000</v>
      </c>
      <c r="CU20" s="143">
        <v>0</v>
      </c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</row>
    <row r="21" spans="1:140" s="83" customFormat="1">
      <c r="C21" s="83" t="s">
        <v>282</v>
      </c>
      <c r="D21" s="143">
        <v>3888</v>
      </c>
      <c r="E21" s="143">
        <v>4791</v>
      </c>
      <c r="F21" s="143">
        <v>7490</v>
      </c>
      <c r="G21" s="143">
        <v>9500</v>
      </c>
      <c r="H21" s="143">
        <v>13500</v>
      </c>
      <c r="I21" s="143">
        <v>17700</v>
      </c>
      <c r="J21" s="143">
        <v>15400</v>
      </c>
      <c r="K21" s="143">
        <v>18600</v>
      </c>
      <c r="L21" s="143">
        <v>22500</v>
      </c>
      <c r="M21" s="143">
        <v>23800</v>
      </c>
      <c r="N21" s="143">
        <v>27000</v>
      </c>
      <c r="O21" s="143">
        <v>23000</v>
      </c>
      <c r="P21" s="144">
        <f>家計主要指標3!AT22</f>
        <v>24000</v>
      </c>
      <c r="Q21" s="143">
        <v>24000</v>
      </c>
      <c r="R21" s="143">
        <v>29000</v>
      </c>
      <c r="S21" s="143">
        <v>39000</v>
      </c>
      <c r="T21" s="143">
        <v>41000</v>
      </c>
      <c r="U21" s="143">
        <v>46000</v>
      </c>
      <c r="V21" s="143">
        <v>60000</v>
      </c>
      <c r="W21" s="143">
        <v>54000</v>
      </c>
      <c r="X21" s="143">
        <v>66000</v>
      </c>
      <c r="Y21" s="144">
        <v>49000</v>
      </c>
      <c r="Z21" s="143">
        <v>61000</v>
      </c>
      <c r="AA21" s="143">
        <v>63000</v>
      </c>
      <c r="AB21" s="143">
        <v>73000</v>
      </c>
      <c r="AC21" s="143">
        <v>72000</v>
      </c>
      <c r="AD21" s="143">
        <v>79000</v>
      </c>
      <c r="AE21" s="143">
        <v>81000</v>
      </c>
      <c r="AF21" s="143">
        <v>81000</v>
      </c>
      <c r="AG21" s="143">
        <v>93000</v>
      </c>
      <c r="AH21" s="143">
        <v>105000</v>
      </c>
      <c r="AI21" s="143">
        <v>96000</v>
      </c>
      <c r="AJ21" s="143">
        <v>109000</v>
      </c>
      <c r="AK21" s="143">
        <v>156000</v>
      </c>
      <c r="AL21" s="143">
        <v>129000</v>
      </c>
      <c r="AM21" s="143">
        <v>122000</v>
      </c>
      <c r="AO21" s="83" t="s">
        <v>282</v>
      </c>
      <c r="AQ21" s="143">
        <v>140000</v>
      </c>
      <c r="AR21" s="143">
        <v>180000</v>
      </c>
      <c r="AS21" s="143">
        <v>150000</v>
      </c>
      <c r="AT21" s="143">
        <v>170000</v>
      </c>
      <c r="AU21" s="143">
        <v>140000</v>
      </c>
      <c r="AV21" s="143">
        <v>150000</v>
      </c>
      <c r="AW21" s="143">
        <v>200000</v>
      </c>
      <c r="AX21" s="143">
        <v>190000</v>
      </c>
      <c r="AY21" s="143">
        <v>210000</v>
      </c>
      <c r="AZ21" s="143">
        <v>170000</v>
      </c>
      <c r="BA21" s="143">
        <v>180000</v>
      </c>
      <c r="BB21" s="143">
        <v>180000</v>
      </c>
      <c r="BC21" s="143">
        <v>190000</v>
      </c>
      <c r="BD21" s="143">
        <v>20000</v>
      </c>
      <c r="BE21" s="143">
        <v>200000</v>
      </c>
      <c r="BF21" s="143">
        <v>210000</v>
      </c>
      <c r="BG21" s="143">
        <v>230000</v>
      </c>
      <c r="BK21" s="83" t="s">
        <v>282</v>
      </c>
      <c r="BL21" s="143">
        <v>6870</v>
      </c>
      <c r="BM21" s="143">
        <v>2405</v>
      </c>
      <c r="BN21" s="143">
        <v>6371</v>
      </c>
      <c r="BO21" s="143">
        <v>6300</v>
      </c>
      <c r="BP21" s="143">
        <v>19500</v>
      </c>
      <c r="BQ21" s="143">
        <v>19700</v>
      </c>
      <c r="BR21" s="143">
        <v>25600</v>
      </c>
      <c r="BS21" s="143">
        <v>19200</v>
      </c>
      <c r="BT21" s="143">
        <v>23200</v>
      </c>
      <c r="BU21" s="143">
        <v>22000</v>
      </c>
      <c r="BV21" s="143">
        <v>20000</v>
      </c>
      <c r="BW21" s="143">
        <v>46000</v>
      </c>
      <c r="BX21" s="143">
        <v>24000</v>
      </c>
      <c r="BY21" s="143">
        <v>20000</v>
      </c>
      <c r="BZ21" s="143">
        <v>33000</v>
      </c>
      <c r="CA21" s="143">
        <v>31000</v>
      </c>
      <c r="CB21" s="143">
        <v>44000</v>
      </c>
      <c r="CC21" s="143">
        <v>73000</v>
      </c>
      <c r="CD21" s="143">
        <v>60000</v>
      </c>
      <c r="CE21" s="143">
        <v>36000</v>
      </c>
      <c r="CF21" s="143">
        <v>60000</v>
      </c>
      <c r="CG21" s="144">
        <v>53000</v>
      </c>
      <c r="CH21" s="143">
        <v>78000</v>
      </c>
      <c r="CI21" s="143">
        <v>66000</v>
      </c>
      <c r="CJ21" s="143">
        <v>93000</v>
      </c>
      <c r="CK21" s="143">
        <v>60000</v>
      </c>
      <c r="CL21" s="143">
        <v>42000</v>
      </c>
      <c r="CM21" s="143">
        <v>69000</v>
      </c>
      <c r="CN21" s="143">
        <v>66000</v>
      </c>
      <c r="CO21" s="143">
        <v>97000</v>
      </c>
      <c r="CP21" s="143">
        <v>146000</v>
      </c>
      <c r="CQ21" s="143">
        <v>124000</v>
      </c>
      <c r="CR21" s="143">
        <v>183000</v>
      </c>
      <c r="CS21" s="143">
        <v>116000</v>
      </c>
      <c r="CT21" s="143">
        <v>116000</v>
      </c>
      <c r="CU21" s="143">
        <v>169000</v>
      </c>
      <c r="CW21" s="83" t="s">
        <v>282</v>
      </c>
      <c r="CY21" s="143">
        <v>180000</v>
      </c>
      <c r="CZ21" s="143">
        <v>260000</v>
      </c>
      <c r="DA21" s="143">
        <v>260000</v>
      </c>
      <c r="DB21" s="143">
        <v>190000</v>
      </c>
      <c r="DC21" s="143">
        <v>140000</v>
      </c>
      <c r="DD21" s="143">
        <v>250000</v>
      </c>
      <c r="DE21" s="143">
        <v>280000</v>
      </c>
      <c r="DF21" s="143">
        <v>250000</v>
      </c>
      <c r="DG21" s="143">
        <v>250000</v>
      </c>
      <c r="DH21" s="143">
        <v>220000</v>
      </c>
      <c r="DI21" s="143">
        <v>270000</v>
      </c>
      <c r="DJ21" s="143">
        <v>270000</v>
      </c>
      <c r="DK21" s="143">
        <v>260000</v>
      </c>
      <c r="DL21" s="143">
        <v>260000</v>
      </c>
      <c r="DM21" s="143">
        <v>290000</v>
      </c>
      <c r="DN21" s="143">
        <v>270000</v>
      </c>
      <c r="DO21" s="143">
        <v>290000</v>
      </c>
      <c r="DR21" s="83" t="s">
        <v>282</v>
      </c>
      <c r="DT21" s="143">
        <v>150000</v>
      </c>
      <c r="DU21" s="143">
        <v>100000</v>
      </c>
      <c r="DV21" s="143">
        <v>200000</v>
      </c>
      <c r="DW21" s="143">
        <v>220000</v>
      </c>
      <c r="DX21" s="143">
        <v>200000</v>
      </c>
      <c r="DY21" s="143">
        <v>170000</v>
      </c>
      <c r="DZ21" s="143">
        <v>190000</v>
      </c>
      <c r="EA21" s="143">
        <v>150000</v>
      </c>
      <c r="EB21" s="143">
        <v>220000</v>
      </c>
      <c r="EC21" s="143">
        <v>260000</v>
      </c>
      <c r="ED21" s="143">
        <v>270000</v>
      </c>
      <c r="EE21" s="143">
        <v>300000</v>
      </c>
      <c r="EF21" s="143">
        <v>330000</v>
      </c>
      <c r="EG21" s="143">
        <v>320000</v>
      </c>
      <c r="EH21" s="143">
        <v>340000</v>
      </c>
      <c r="EI21" s="143">
        <v>290000</v>
      </c>
      <c r="EJ21" s="143">
        <v>580000</v>
      </c>
    </row>
    <row r="22" spans="1:140"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2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2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</row>
    <row r="23" spans="1:140" s="85" customFormat="1">
      <c r="A23" s="85" t="s">
        <v>287</v>
      </c>
      <c r="D23" s="145">
        <v>0.89434774105221981</v>
      </c>
      <c r="E23" s="145">
        <f>E5/E4</f>
        <v>0.81891037414863566</v>
      </c>
      <c r="F23" s="145">
        <f>F5/F4</f>
        <v>0.79427850368557307</v>
      </c>
      <c r="G23" s="145">
        <f t="shared" ref="G23:AK23" si="0">G5/G4</f>
        <v>0.86730861819932592</v>
      </c>
      <c r="H23" s="145">
        <f t="shared" si="0"/>
        <v>0.97471085793198686</v>
      </c>
      <c r="I23" s="145">
        <f t="shared" si="0"/>
        <v>0.90016401625900311</v>
      </c>
      <c r="J23" s="145">
        <f t="shared" si="0"/>
        <v>0.8956137582833702</v>
      </c>
      <c r="K23" s="145">
        <f t="shared" si="0"/>
        <v>0.96773111123538957</v>
      </c>
      <c r="L23" s="145">
        <f t="shared" si="0"/>
        <v>0.92170310044292036</v>
      </c>
      <c r="M23" s="145">
        <f t="shared" si="0"/>
        <v>0.87609414510795569</v>
      </c>
      <c r="N23" s="145">
        <f t="shared" si="0"/>
        <v>0.89953114534494305</v>
      </c>
      <c r="O23" s="145">
        <f t="shared" si="0"/>
        <v>0.94681490384615385</v>
      </c>
      <c r="P23" s="164">
        <f t="shared" si="0"/>
        <v>0.95402298850574707</v>
      </c>
      <c r="Q23" s="145">
        <f t="shared" si="0"/>
        <v>0.96076406814661852</v>
      </c>
      <c r="R23" s="145">
        <f t="shared" si="0"/>
        <v>0.97314949201741652</v>
      </c>
      <c r="S23" s="145">
        <f t="shared" si="0"/>
        <v>1.0536389939906521</v>
      </c>
      <c r="T23" s="145">
        <f t="shared" si="0"/>
        <v>1.1495307612095933</v>
      </c>
      <c r="U23" s="145">
        <f t="shared" si="0"/>
        <v>1.1765525477707006</v>
      </c>
      <c r="V23" s="145">
        <f t="shared" si="0"/>
        <v>1.160996008363429</v>
      </c>
      <c r="W23" s="145">
        <f t="shared" si="0"/>
        <v>1.1899871630295251</v>
      </c>
      <c r="X23" s="145">
        <f t="shared" si="0"/>
        <v>1.2236958443854995</v>
      </c>
      <c r="Y23" s="145">
        <f t="shared" si="0"/>
        <v>1.2526063920697317</v>
      </c>
      <c r="Z23" s="145">
        <f t="shared" si="0"/>
        <v>1.3501400560224091</v>
      </c>
      <c r="AA23" s="145">
        <f t="shared" si="0"/>
        <v>1.4381642512077295</v>
      </c>
      <c r="AB23" s="145">
        <f t="shared" si="0"/>
        <v>1.524758546680975</v>
      </c>
      <c r="AC23" s="145">
        <f t="shared" si="0"/>
        <v>1.5137588243768909</v>
      </c>
      <c r="AD23" s="145">
        <f t="shared" si="0"/>
        <v>1.5456164383561644</v>
      </c>
      <c r="AE23" s="145">
        <f t="shared" si="0"/>
        <v>1.5500261233019854</v>
      </c>
      <c r="AF23" s="145">
        <f t="shared" si="0"/>
        <v>1.6024377593360997</v>
      </c>
      <c r="AG23" s="145">
        <f t="shared" si="0"/>
        <v>1.6092568448500653</v>
      </c>
      <c r="AH23" s="145">
        <f t="shared" si="0"/>
        <v>1.6178809645972294</v>
      </c>
      <c r="AI23" s="145">
        <f t="shared" si="0"/>
        <v>1.6381915983606556</v>
      </c>
      <c r="AJ23" s="145">
        <f t="shared" si="0"/>
        <v>1.6054456717184691</v>
      </c>
      <c r="AK23" s="145">
        <f t="shared" si="0"/>
        <v>1.673103106820151</v>
      </c>
      <c r="AL23" s="145">
        <f t="shared" ref="AL23:BG23" si="1">AL5/AL4</f>
        <v>1.769406682759497</v>
      </c>
      <c r="AM23" s="145">
        <f t="shared" si="1"/>
        <v>1.7619233268356076</v>
      </c>
      <c r="AN23" s="85" t="s">
        <v>287</v>
      </c>
      <c r="AQ23" s="145">
        <f t="shared" si="1"/>
        <v>1.7112299465240641</v>
      </c>
      <c r="AR23" s="145">
        <f t="shared" si="1"/>
        <v>1.7919556171983357</v>
      </c>
      <c r="AS23" s="145">
        <f t="shared" si="1"/>
        <v>1.7438356164383562</v>
      </c>
      <c r="AT23" s="145">
        <f t="shared" si="1"/>
        <v>1.7969401947148818</v>
      </c>
      <c r="AU23" s="145">
        <f t="shared" si="1"/>
        <v>1.7727910238429172</v>
      </c>
      <c r="AV23" s="145">
        <f t="shared" si="1"/>
        <v>1.766016713091922</v>
      </c>
      <c r="AW23" s="145">
        <f t="shared" si="1"/>
        <v>1.7433751743375174</v>
      </c>
      <c r="AX23" s="145">
        <f t="shared" si="1"/>
        <v>1.6967559943582511</v>
      </c>
      <c r="AY23" s="145">
        <f t="shared" si="1"/>
        <v>1.7847919655667146</v>
      </c>
      <c r="AZ23" s="145">
        <f t="shared" si="1"/>
        <v>1.7895500725689404</v>
      </c>
      <c r="BA23" s="145">
        <f t="shared" si="1"/>
        <v>1.784370477568741</v>
      </c>
      <c r="BB23" s="145">
        <f t="shared" si="1"/>
        <v>1.7570621468926553</v>
      </c>
      <c r="BC23" s="145">
        <f t="shared" si="1"/>
        <v>1.8376068376068375</v>
      </c>
      <c r="BD23" s="145">
        <f t="shared" si="1"/>
        <v>1.846262341325811</v>
      </c>
      <c r="BE23" s="145">
        <f t="shared" si="1"/>
        <v>1.8167832167832167</v>
      </c>
      <c r="BF23" s="145">
        <f t="shared" si="1"/>
        <v>1.8379501385041552</v>
      </c>
      <c r="BG23" s="145">
        <f t="shared" si="1"/>
        <v>1.8106995884773662</v>
      </c>
      <c r="BI23" s="85" t="s">
        <v>287</v>
      </c>
      <c r="BL23" s="145">
        <v>0.63688839515871654</v>
      </c>
      <c r="BM23" s="145">
        <f>BM5/BM4</f>
        <v>0.7686750756468228</v>
      </c>
      <c r="BN23" s="145">
        <f t="shared" ref="BN23:CL23" si="2">BN5/BN4</f>
        <v>0.68695906192737521</v>
      </c>
      <c r="BO23" s="145">
        <f t="shared" si="2"/>
        <v>0.61268919759485796</v>
      </c>
      <c r="BP23" s="145">
        <f t="shared" si="2"/>
        <v>0.79527039758809115</v>
      </c>
      <c r="BQ23" s="145">
        <f t="shared" si="2"/>
        <v>0.72067311035393922</v>
      </c>
      <c r="BR23" s="145">
        <f t="shared" si="2"/>
        <v>0.73555371672872705</v>
      </c>
      <c r="BS23" s="145">
        <f t="shared" si="2"/>
        <v>0.749739631195246</v>
      </c>
      <c r="BT23" s="145">
        <f t="shared" si="2"/>
        <v>0.68944691671964398</v>
      </c>
      <c r="BU23" s="145">
        <f t="shared" si="2"/>
        <v>0.72506809594938937</v>
      </c>
      <c r="BV23" s="145">
        <f t="shared" si="2"/>
        <v>0.66349098332766243</v>
      </c>
      <c r="BW23" s="145">
        <f t="shared" si="2"/>
        <v>0.70018796992481203</v>
      </c>
      <c r="BX23" s="145">
        <f t="shared" si="2"/>
        <v>0.74641551869552991</v>
      </c>
      <c r="BY23" s="145">
        <f t="shared" si="2"/>
        <v>0.78461938165757339</v>
      </c>
      <c r="BZ23" s="145">
        <f t="shared" si="2"/>
        <v>0.90642698842649594</v>
      </c>
      <c r="CA23" s="145">
        <f t="shared" si="2"/>
        <v>0.93886368546122267</v>
      </c>
      <c r="CB23" s="145">
        <f t="shared" si="2"/>
        <v>0.99600886917960085</v>
      </c>
      <c r="CC23" s="145">
        <f t="shared" si="2"/>
        <v>1.0035475792988313</v>
      </c>
      <c r="CD23" s="145">
        <f t="shared" si="2"/>
        <v>1.0145211930926217</v>
      </c>
      <c r="CE23" s="145">
        <f t="shared" si="2"/>
        <v>1.1697513553935315</v>
      </c>
      <c r="CF23" s="145">
        <f t="shared" si="2"/>
        <v>0.91006931776723821</v>
      </c>
      <c r="CG23" s="145">
        <f t="shared" si="2"/>
        <v>0.94623454477332336</v>
      </c>
      <c r="CH23" s="145">
        <f t="shared" si="2"/>
        <v>1.05451197053407</v>
      </c>
      <c r="CI23" s="145">
        <f t="shared" si="2"/>
        <v>1.3038427167113493</v>
      </c>
      <c r="CJ23" s="145">
        <f t="shared" si="2"/>
        <v>1.2954428202923474</v>
      </c>
      <c r="CK23" s="145">
        <f t="shared" si="2"/>
        <v>1.0647304186621349</v>
      </c>
      <c r="CL23" s="145">
        <f t="shared" si="2"/>
        <v>1.0877332907959802</v>
      </c>
      <c r="CM23" s="145">
        <f t="shared" ref="CM23:CU23" si="3">CM5/CM4</f>
        <v>1.1959720039994286</v>
      </c>
      <c r="CN23" s="145">
        <f t="shared" si="3"/>
        <v>1.2270698344132469</v>
      </c>
      <c r="CO23" s="145">
        <f t="shared" si="3"/>
        <v>1.1666203059805285</v>
      </c>
      <c r="CP23" s="145">
        <f t="shared" si="3"/>
        <v>1.2462696250162191</v>
      </c>
      <c r="CQ23" s="145">
        <f t="shared" si="3"/>
        <v>1.4130138851075416</v>
      </c>
      <c r="CR23" s="145">
        <f t="shared" si="3"/>
        <v>1.3439096531325625</v>
      </c>
      <c r="CS23" s="145">
        <f t="shared" si="3"/>
        <v>1.4765922700054437</v>
      </c>
      <c r="CT23" s="145">
        <f t="shared" si="3"/>
        <v>1.3431734317343174</v>
      </c>
      <c r="CU23" s="145">
        <f t="shared" si="3"/>
        <v>1.6566017018940433</v>
      </c>
      <c r="CV23" s="85" t="s">
        <v>287</v>
      </c>
      <c r="CY23" s="145">
        <f t="shared" ref="CY23:DO23" si="4">CY5/CY4</f>
        <v>1.4008498583569404</v>
      </c>
      <c r="CZ23" s="145">
        <f t="shared" si="4"/>
        <v>1.3651026392961876</v>
      </c>
      <c r="DA23" s="145">
        <f t="shared" si="4"/>
        <v>1.4652777777777777</v>
      </c>
      <c r="DB23" s="145">
        <f t="shared" si="4"/>
        <v>1.5448916408668731</v>
      </c>
      <c r="DC23" s="145">
        <f t="shared" si="4"/>
        <v>1.5708029197080291</v>
      </c>
      <c r="DD23" s="145">
        <f t="shared" si="4"/>
        <v>1.2711111111111111</v>
      </c>
      <c r="DE23" s="145">
        <f t="shared" si="4"/>
        <v>1.6400602409638554</v>
      </c>
      <c r="DF23" s="145">
        <f t="shared" si="4"/>
        <v>1.3984251968503938</v>
      </c>
      <c r="DG23" s="145">
        <f t="shared" si="4"/>
        <v>1.396604938271605</v>
      </c>
      <c r="DH23" s="145">
        <f t="shared" si="4"/>
        <v>1.4954819277108433</v>
      </c>
      <c r="DI23" s="145">
        <f t="shared" si="4"/>
        <v>1.5699088145896656</v>
      </c>
      <c r="DJ23" s="145">
        <f t="shared" si="4"/>
        <v>1.5139751552795031</v>
      </c>
      <c r="DK23" s="145">
        <f t="shared" si="4"/>
        <v>1.7147540983606557</v>
      </c>
      <c r="DL23" s="145">
        <f t="shared" si="4"/>
        <v>1.4851794071762872</v>
      </c>
      <c r="DM23" s="145">
        <f t="shared" si="4"/>
        <v>1.3603053435114503</v>
      </c>
      <c r="DN23" s="145">
        <f t="shared" si="4"/>
        <v>1.7319277108433735</v>
      </c>
      <c r="DO23" s="145">
        <f t="shared" si="4"/>
        <v>1.7196401799100449</v>
      </c>
      <c r="DQ23" s="85" t="s">
        <v>287</v>
      </c>
      <c r="DT23" s="145">
        <f t="shared" ref="DT23:EJ23" si="5">DT5/DT4</f>
        <v>1.2412831241283124</v>
      </c>
      <c r="DU23" s="145">
        <f t="shared" si="5"/>
        <v>1.2677824267782427</v>
      </c>
      <c r="DV23" s="145">
        <f t="shared" si="5"/>
        <v>1.627939142461964</v>
      </c>
      <c r="DW23" s="145">
        <f t="shared" si="5"/>
        <v>1.3233190271816881</v>
      </c>
      <c r="DX23" s="145">
        <f t="shared" si="5"/>
        <v>1.4924698795180722</v>
      </c>
      <c r="DY23" s="145">
        <f t="shared" si="5"/>
        <v>1.641643059490085</v>
      </c>
      <c r="DZ23" s="145">
        <f t="shared" si="5"/>
        <v>1.5406203840472674</v>
      </c>
      <c r="EA23" s="145">
        <f t="shared" si="5"/>
        <v>2.1018062397372743</v>
      </c>
      <c r="EB23" s="145">
        <f t="shared" si="5"/>
        <v>1.4907872696817421</v>
      </c>
      <c r="EC23" s="145">
        <f t="shared" si="5"/>
        <v>1.6796657381615598</v>
      </c>
      <c r="ED23" s="145">
        <f t="shared" si="5"/>
        <v>1.5400291120815137</v>
      </c>
      <c r="EE23" s="145">
        <f t="shared" si="5"/>
        <v>1.5924713584288053</v>
      </c>
      <c r="EF23" s="145">
        <f t="shared" si="5"/>
        <v>1.5936073059360731</v>
      </c>
      <c r="EG23" s="145">
        <f t="shared" si="5"/>
        <v>1.2748538011695907</v>
      </c>
      <c r="EH23" s="145">
        <f t="shared" si="5"/>
        <v>1.4754558204768584</v>
      </c>
      <c r="EI23" s="145">
        <f t="shared" si="5"/>
        <v>1.7493333333333334</v>
      </c>
      <c r="EJ23" s="145">
        <f t="shared" si="5"/>
        <v>1.5349462365591398</v>
      </c>
    </row>
    <row r="24" spans="1:140" s="85" customFormat="1">
      <c r="A24" s="85" t="s">
        <v>288</v>
      </c>
      <c r="D24" s="145">
        <v>7.9984353608449049E-2</v>
      </c>
      <c r="E24" s="145">
        <f>E9/E4</f>
        <v>8.4457746436464587E-2</v>
      </c>
      <c r="F24" s="145">
        <f>F9/F4</f>
        <v>0.10170921034612433</v>
      </c>
      <c r="G24" s="145">
        <f t="shared" ref="G24:AK24" si="6">G9/G4</f>
        <v>0.10707751564756861</v>
      </c>
      <c r="H24" s="145">
        <f t="shared" si="6"/>
        <v>0.131279129984464</v>
      </c>
      <c r="I24" s="145">
        <f t="shared" si="6"/>
        <v>0.13591956072167155</v>
      </c>
      <c r="J24" s="145">
        <f t="shared" si="6"/>
        <v>0.15121489428841906</v>
      </c>
      <c r="K24" s="145">
        <f t="shared" si="6"/>
        <v>0.20334433197248475</v>
      </c>
      <c r="L24" s="145">
        <f t="shared" si="6"/>
        <v>0.23079487545839883</v>
      </c>
      <c r="M24" s="145">
        <f t="shared" si="6"/>
        <v>0.23901964598327174</v>
      </c>
      <c r="N24" s="145">
        <f t="shared" si="6"/>
        <v>0.2407903549899531</v>
      </c>
      <c r="O24" s="145">
        <f t="shared" si="6"/>
        <v>0.23707932692307693</v>
      </c>
      <c r="P24" s="164">
        <f t="shared" si="6"/>
        <v>0.26436781609195403</v>
      </c>
      <c r="Q24" s="145">
        <f t="shared" si="6"/>
        <v>0.32550335570469796</v>
      </c>
      <c r="R24" s="145">
        <f t="shared" si="6"/>
        <v>0.3601838413159168</v>
      </c>
      <c r="S24" s="145">
        <f t="shared" si="6"/>
        <v>0.33652348097039841</v>
      </c>
      <c r="T24" s="145">
        <f t="shared" si="6"/>
        <v>0.34911366006256517</v>
      </c>
      <c r="U24" s="145">
        <f t="shared" si="6"/>
        <v>0.34693471337579618</v>
      </c>
      <c r="V24" s="145">
        <f t="shared" si="6"/>
        <v>0.39517202052841666</v>
      </c>
      <c r="W24" s="145">
        <f t="shared" si="6"/>
        <v>0.43315606088391712</v>
      </c>
      <c r="X24" s="145">
        <f t="shared" si="6"/>
        <v>0.44244031830238728</v>
      </c>
      <c r="Y24" s="145">
        <f t="shared" si="6"/>
        <v>0.45240129892326097</v>
      </c>
      <c r="Z24" s="145">
        <f t="shared" si="6"/>
        <v>0.46548030977096722</v>
      </c>
      <c r="AA24" s="145">
        <f t="shared" si="6"/>
        <v>0.44557165861513687</v>
      </c>
      <c r="AB24" s="145">
        <f t="shared" si="6"/>
        <v>0.49885022229035719</v>
      </c>
      <c r="AC24" s="145">
        <f t="shared" si="6"/>
        <v>0.48998703356865003</v>
      </c>
      <c r="AD24" s="145">
        <f t="shared" si="6"/>
        <v>0.42712328767123287</v>
      </c>
      <c r="AE24" s="145">
        <f t="shared" si="6"/>
        <v>0.40556426332288403</v>
      </c>
      <c r="AF24" s="145">
        <f t="shared" si="6"/>
        <v>0.46511929460580914</v>
      </c>
      <c r="AG24" s="145">
        <f t="shared" si="6"/>
        <v>0.52829204693611476</v>
      </c>
      <c r="AH24" s="145">
        <f t="shared" si="6"/>
        <v>0.57914315033350439</v>
      </c>
      <c r="AI24" s="145">
        <f t="shared" si="6"/>
        <v>0.61949282786885251</v>
      </c>
      <c r="AJ24" s="145">
        <f t="shared" si="6"/>
        <v>0.63922424865142569</v>
      </c>
      <c r="AK24" s="145">
        <f t="shared" si="6"/>
        <v>0.71097908156950118</v>
      </c>
      <c r="AL24" s="145">
        <f t="shared" ref="AL24:BG24" si="7">AL9/AL4</f>
        <v>0.80421801549993643</v>
      </c>
      <c r="AM24" s="145">
        <f t="shared" si="7"/>
        <v>0.75347628330084471</v>
      </c>
      <c r="AN24" s="85" t="s">
        <v>288</v>
      </c>
      <c r="AQ24" s="145">
        <f t="shared" si="7"/>
        <v>0.81149732620320858</v>
      </c>
      <c r="AR24" s="145">
        <f t="shared" si="7"/>
        <v>0.83911234396671286</v>
      </c>
      <c r="AS24" s="145">
        <f t="shared" si="7"/>
        <v>0.89726027397260277</v>
      </c>
      <c r="AT24" s="145">
        <f t="shared" si="7"/>
        <v>0.85674547983310156</v>
      </c>
      <c r="AU24" s="145">
        <f t="shared" si="7"/>
        <v>0.87517531556802242</v>
      </c>
      <c r="AV24" s="145">
        <f t="shared" si="7"/>
        <v>0.92479108635097496</v>
      </c>
      <c r="AW24" s="145">
        <f t="shared" si="7"/>
        <v>0.90934449093444913</v>
      </c>
      <c r="AX24" s="145">
        <f t="shared" si="7"/>
        <v>0.90691114245416082</v>
      </c>
      <c r="AY24" s="145">
        <f t="shared" si="7"/>
        <v>0.97417503586800569</v>
      </c>
      <c r="AZ24" s="145">
        <f t="shared" si="7"/>
        <v>0.93904208998548622</v>
      </c>
      <c r="BA24" s="145">
        <f t="shared" si="7"/>
        <v>1.0057887120115774</v>
      </c>
      <c r="BB24" s="145">
        <f t="shared" si="7"/>
        <v>1.0451977401129944</v>
      </c>
      <c r="BC24" s="145">
        <f t="shared" si="7"/>
        <v>1.0769230769230769</v>
      </c>
      <c r="BD24" s="145">
        <f t="shared" si="7"/>
        <v>1.0648801128349787</v>
      </c>
      <c r="BE24" s="145">
        <f t="shared" si="7"/>
        <v>1.0923076923076922</v>
      </c>
      <c r="BF24" s="145">
        <f t="shared" si="7"/>
        <v>1.0997229916897506</v>
      </c>
      <c r="BG24" s="145">
        <f t="shared" si="7"/>
        <v>1.1262002743484225</v>
      </c>
      <c r="BI24" s="85" t="s">
        <v>288</v>
      </c>
      <c r="BL24" s="145">
        <v>0.11547608818402769</v>
      </c>
      <c r="BM24" s="145">
        <f>BM9/BM4</f>
        <v>9.3793900656172435E-2</v>
      </c>
      <c r="BN24" s="145">
        <f t="shared" ref="BN24:CL24" si="8">BN9/BN4</f>
        <v>8.6974995835455843E-2</v>
      </c>
      <c r="BO24" s="145">
        <f t="shared" si="8"/>
        <v>0.15664524155090193</v>
      </c>
      <c r="BP24" s="145">
        <f t="shared" si="8"/>
        <v>0.203127944224609</v>
      </c>
      <c r="BQ24" s="145">
        <f t="shared" si="8"/>
        <v>0.1822543633961477</v>
      </c>
      <c r="BR24" s="145">
        <f t="shared" si="8"/>
        <v>0.15784029788994622</v>
      </c>
      <c r="BS24" s="145">
        <f t="shared" si="8"/>
        <v>0.2191386387306255</v>
      </c>
      <c r="BT24" s="145">
        <f t="shared" si="8"/>
        <v>0.27595888959525322</v>
      </c>
      <c r="BU24" s="145">
        <f t="shared" si="8"/>
        <v>0.27550303136806958</v>
      </c>
      <c r="BV24" s="145">
        <f t="shared" si="8"/>
        <v>0.3334467505954406</v>
      </c>
      <c r="BW24" s="145">
        <f t="shared" si="8"/>
        <v>0.23778195488721804</v>
      </c>
      <c r="BX24" s="145">
        <f t="shared" si="8"/>
        <v>0.24599381501265111</v>
      </c>
      <c r="BY24" s="145">
        <f t="shared" si="8"/>
        <v>0.37230449467394128</v>
      </c>
      <c r="BZ24" s="145">
        <f t="shared" si="8"/>
        <v>0.39448411721250926</v>
      </c>
      <c r="CA24" s="145">
        <f t="shared" si="8"/>
        <v>0.31021818967379566</v>
      </c>
      <c r="CB24" s="145">
        <f t="shared" si="8"/>
        <v>0.34412416851441241</v>
      </c>
      <c r="CC24" s="145">
        <f t="shared" si="8"/>
        <v>0.39190317195325541</v>
      </c>
      <c r="CD24" s="145">
        <f t="shared" si="8"/>
        <v>0.3704866562009419</v>
      </c>
      <c r="CE24" s="145">
        <f t="shared" si="8"/>
        <v>0.34268087492989346</v>
      </c>
      <c r="CF24" s="145">
        <f t="shared" si="8"/>
        <v>0.48267055819044147</v>
      </c>
      <c r="CG24" s="145">
        <f t="shared" si="8"/>
        <v>0.42993630573248409</v>
      </c>
      <c r="CH24" s="145">
        <f t="shared" si="8"/>
        <v>0.43388581952117866</v>
      </c>
      <c r="CI24" s="145">
        <f t="shared" si="8"/>
        <v>0.48525469168900803</v>
      </c>
      <c r="CJ24" s="145">
        <f t="shared" si="8"/>
        <v>0.40687876182287186</v>
      </c>
      <c r="CK24" s="145">
        <f t="shared" si="8"/>
        <v>0.29136412791595862</v>
      </c>
      <c r="CL24" s="145">
        <f t="shared" si="8"/>
        <v>0.28776519381081511</v>
      </c>
      <c r="CM24" s="145">
        <f t="shared" ref="CM24:CU24" si="9">CM9/CM4</f>
        <v>0.3589487216111984</v>
      </c>
      <c r="CN24" s="145">
        <f t="shared" si="9"/>
        <v>0.52843772498200148</v>
      </c>
      <c r="CO24" s="145">
        <f t="shared" si="9"/>
        <v>0.60472878998609181</v>
      </c>
      <c r="CP24" s="145">
        <f t="shared" si="9"/>
        <v>0.64551706241079543</v>
      </c>
      <c r="CQ24" s="145">
        <f t="shared" si="9"/>
        <v>0.6720664307105908</v>
      </c>
      <c r="CR24" s="145">
        <f t="shared" si="9"/>
        <v>0.75907502016671147</v>
      </c>
      <c r="CS24" s="145">
        <f t="shared" si="9"/>
        <v>0.7940936309199782</v>
      </c>
      <c r="CT24" s="145">
        <f t="shared" si="9"/>
        <v>0.73827095413811283</v>
      </c>
      <c r="CU24" s="145">
        <f t="shared" si="9"/>
        <v>0.86151523469667857</v>
      </c>
      <c r="CV24" s="85" t="s">
        <v>288</v>
      </c>
      <c r="CY24" s="145">
        <f t="shared" ref="CY24:DO24" si="10">CY9/CY4</f>
        <v>0.66288951841359778</v>
      </c>
      <c r="CZ24" s="145">
        <f t="shared" si="10"/>
        <v>0.71847507331378302</v>
      </c>
      <c r="DA24" s="145">
        <f t="shared" si="10"/>
        <v>0.7319444444444444</v>
      </c>
      <c r="DB24" s="145">
        <f t="shared" si="10"/>
        <v>0.87616099071207432</v>
      </c>
      <c r="DC24" s="145">
        <f t="shared" si="10"/>
        <v>0.8978102189781022</v>
      </c>
      <c r="DD24" s="145">
        <f t="shared" si="10"/>
        <v>0.9748148148148148</v>
      </c>
      <c r="DE24" s="145">
        <f t="shared" si="10"/>
        <v>0.86596385542168675</v>
      </c>
      <c r="DF24" s="145">
        <f t="shared" si="10"/>
        <v>0.74645669291338579</v>
      </c>
      <c r="DG24" s="145">
        <f t="shared" si="10"/>
        <v>0.92438271604938271</v>
      </c>
      <c r="DH24" s="145">
        <f t="shared" si="10"/>
        <v>0.8012048192771084</v>
      </c>
      <c r="DI24" s="145">
        <f t="shared" si="10"/>
        <v>1.0288753799392096</v>
      </c>
      <c r="DJ24" s="145">
        <f t="shared" si="10"/>
        <v>0.88819875776397517</v>
      </c>
      <c r="DK24" s="145">
        <f t="shared" si="10"/>
        <v>0.89836065573770496</v>
      </c>
      <c r="DL24" s="145">
        <f t="shared" si="10"/>
        <v>0.86115444617784709</v>
      </c>
      <c r="DM24" s="145">
        <f t="shared" si="10"/>
        <v>1.0122137404580154</v>
      </c>
      <c r="DN24" s="145">
        <f t="shared" si="10"/>
        <v>0.90210843373493976</v>
      </c>
      <c r="DO24" s="145">
        <f t="shared" si="10"/>
        <v>1.0059970014992503</v>
      </c>
      <c r="DQ24" s="85" t="s">
        <v>288</v>
      </c>
      <c r="DT24" s="145">
        <f t="shared" ref="DT24:EJ24" si="11">DT9/DT4</f>
        <v>0.57043235704323569</v>
      </c>
      <c r="DU24" s="145">
        <f t="shared" si="11"/>
        <v>0.73082287308228733</v>
      </c>
      <c r="DV24" s="145">
        <f t="shared" si="11"/>
        <v>0.9861687413554634</v>
      </c>
      <c r="DW24" s="145">
        <f t="shared" si="11"/>
        <v>0.92274678111587982</v>
      </c>
      <c r="DX24" s="145">
        <f t="shared" si="11"/>
        <v>0.63102409638554213</v>
      </c>
      <c r="DY24" s="145">
        <f t="shared" si="11"/>
        <v>0.84277620396600561</v>
      </c>
      <c r="DZ24" s="145">
        <f t="shared" si="11"/>
        <v>0.95273264401772528</v>
      </c>
      <c r="EA24" s="145">
        <f t="shared" si="11"/>
        <v>0.93267651888341541</v>
      </c>
      <c r="EB24" s="145">
        <f t="shared" si="11"/>
        <v>0.93969849246231152</v>
      </c>
      <c r="EC24" s="145">
        <f t="shared" si="11"/>
        <v>0.82311977715877438</v>
      </c>
      <c r="ED24" s="145">
        <f t="shared" si="11"/>
        <v>0.82096069868995636</v>
      </c>
      <c r="EE24" s="145">
        <f t="shared" si="11"/>
        <v>0.83469721767594107</v>
      </c>
      <c r="EF24" s="145">
        <f t="shared" si="11"/>
        <v>1.1095890410958904</v>
      </c>
      <c r="EG24" s="145">
        <f t="shared" si="11"/>
        <v>1.0657894736842106</v>
      </c>
      <c r="EH24" s="145">
        <f t="shared" si="11"/>
        <v>1.0771388499298737</v>
      </c>
      <c r="EI24" s="145">
        <f t="shared" si="11"/>
        <v>1.08</v>
      </c>
      <c r="EJ24" s="145">
        <f t="shared" si="11"/>
        <v>1.5201612903225807</v>
      </c>
    </row>
  </sheetData>
  <phoneticPr fontId="1"/>
  <pageMargins left="0.7" right="0.7" top="0.75" bottom="0.75" header="0.3" footer="0.3"/>
  <pageSetup paperSize="9" fitToWidth="0" orientation="landscape" r:id="rId1"/>
  <colBreaks count="1" manualBreakCount="1">
    <brk id="12" max="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04AFE-7331-49D0-AE0F-1283EF6848F2}">
  <dimension ref="A1:FA81"/>
  <sheetViews>
    <sheetView view="pageBreakPreview" topLeftCell="B77" zoomScale="103" zoomScaleNormal="100" zoomScaleSheetLayoutView="103" workbookViewId="0">
      <selection activeCell="BD31" activeCellId="1" sqref="C27:BD27 C31:BD32"/>
    </sheetView>
  </sheetViews>
  <sheetFormatPr defaultColWidth="8.6640625" defaultRowHeight="18"/>
  <cols>
    <col min="1" max="2" width="4.1640625" style="84" customWidth="1"/>
    <col min="3" max="3" width="23.25" style="84" customWidth="1"/>
    <col min="4" max="4" width="10.9140625" style="84" customWidth="1"/>
    <col min="5" max="6" width="8.6640625" style="84"/>
    <col min="7" max="11" width="9.1640625" style="84" bestFit="1" customWidth="1"/>
    <col min="12" max="15" width="9.58203125" style="84" customWidth="1"/>
    <col min="16" max="16" width="9.5" style="86" customWidth="1"/>
    <col min="17" max="22" width="9.5" style="84" customWidth="1"/>
    <col min="23" max="24" width="10.83203125" style="84" customWidth="1"/>
    <col min="25" max="25" width="10.83203125" style="86" customWidth="1"/>
    <col min="26" max="27" width="10.83203125" style="84" customWidth="1"/>
    <col min="28" max="30" width="11.08203125" style="84" customWidth="1"/>
    <col min="31" max="39" width="9.6640625" style="84" customWidth="1"/>
    <col min="40" max="40" width="10.33203125" style="84" customWidth="1"/>
    <col min="41" max="41" width="12.08203125" style="84" customWidth="1"/>
    <col min="42" max="42" width="12.33203125" style="84" customWidth="1"/>
    <col min="43" max="59" width="10.1640625" style="84" bestFit="1" customWidth="1"/>
    <col min="60" max="60" width="3.08203125" style="84" customWidth="1"/>
    <col min="61" max="62" width="4.1640625" style="84" customWidth="1"/>
    <col min="63" max="63" width="25.1640625" style="84" customWidth="1"/>
    <col min="64" max="64" width="10.9140625" style="84" customWidth="1"/>
    <col min="65" max="67" width="8.6640625" style="84"/>
    <col min="68" max="71" width="9.1640625" style="84" bestFit="1" customWidth="1"/>
    <col min="72" max="75" width="9.58203125" style="84" customWidth="1"/>
    <col min="76" max="82" width="9.5" style="84" customWidth="1"/>
    <col min="83" max="84" width="10.83203125" style="84" customWidth="1"/>
    <col min="85" max="85" width="10.83203125" style="86" customWidth="1"/>
    <col min="86" max="87" width="10.83203125" style="84" customWidth="1"/>
    <col min="88" max="90" width="11.08203125" style="84" customWidth="1"/>
    <col min="91" max="99" width="9.6640625" style="84" customWidth="1"/>
    <col min="100" max="101" width="4.1640625" style="84" customWidth="1"/>
    <col min="102" max="102" width="25.1640625" style="84" customWidth="1"/>
    <col min="103" max="104" width="9.1640625" style="84" bestFit="1" customWidth="1"/>
    <col min="105" max="105" width="10.1640625" style="84" bestFit="1" customWidth="1"/>
    <col min="106" max="106" width="9.1640625" style="84" bestFit="1" customWidth="1"/>
    <col min="107" max="107" width="10.1640625" style="84" bestFit="1" customWidth="1"/>
    <col min="108" max="108" width="9.1640625" style="84" bestFit="1" customWidth="1"/>
    <col min="109" max="109" width="10.1640625" style="84" bestFit="1" customWidth="1"/>
    <col min="110" max="112" width="9.1640625" style="84" bestFit="1" customWidth="1"/>
    <col min="113" max="113" width="10.1640625" style="84" bestFit="1" customWidth="1"/>
    <col min="114" max="114" width="9.1640625" style="84" bestFit="1" customWidth="1"/>
    <col min="115" max="115" width="10.1640625" style="84" bestFit="1" customWidth="1"/>
    <col min="116" max="117" width="9.1640625" style="84" bestFit="1" customWidth="1"/>
    <col min="118" max="119" width="10.1640625" style="84" bestFit="1" customWidth="1"/>
    <col min="120" max="120" width="3" style="84" customWidth="1"/>
    <col min="121" max="122" width="4.1640625" style="84" customWidth="1"/>
    <col min="123" max="123" width="17.08203125" style="84" customWidth="1"/>
    <col min="124" max="125" width="9.1640625" style="84" bestFit="1" customWidth="1"/>
    <col min="126" max="126" width="10.1640625" style="84" bestFit="1" customWidth="1"/>
    <col min="127" max="128" width="9.1640625" style="84" bestFit="1" customWidth="1"/>
    <col min="129" max="131" width="10.1640625" style="84" bestFit="1" customWidth="1"/>
    <col min="132" max="132" width="9.1640625" style="84" bestFit="1" customWidth="1"/>
    <col min="133" max="134" width="10.1640625" style="84" bestFit="1" customWidth="1"/>
    <col min="135" max="135" width="9.1640625" style="84" bestFit="1" customWidth="1"/>
    <col min="136" max="136" width="10.1640625" style="84" bestFit="1" customWidth="1"/>
    <col min="137" max="137" width="9.1640625" style="84" bestFit="1" customWidth="1"/>
    <col min="138" max="140" width="10.1640625" style="84" bestFit="1" customWidth="1"/>
    <col min="141" max="16384" width="8.6640625" style="84"/>
  </cols>
  <sheetData>
    <row r="1" spans="1:140">
      <c r="A1" s="84" t="s">
        <v>268</v>
      </c>
      <c r="BI1" s="84" t="s">
        <v>268</v>
      </c>
    </row>
    <row r="2" spans="1:140">
      <c r="A2" s="84" t="s">
        <v>273</v>
      </c>
      <c r="BI2" s="84" t="s">
        <v>273</v>
      </c>
    </row>
    <row r="3" spans="1:140">
      <c r="A3" s="84" t="s">
        <v>176</v>
      </c>
      <c r="D3" s="141" t="s">
        <v>0</v>
      </c>
      <c r="E3" s="141" t="s">
        <v>18</v>
      </c>
      <c r="F3" s="141" t="s">
        <v>21</v>
      </c>
      <c r="G3" s="141" t="s">
        <v>22</v>
      </c>
      <c r="H3" s="141" t="s">
        <v>23</v>
      </c>
      <c r="I3" s="141" t="s">
        <v>24</v>
      </c>
      <c r="J3" s="141" t="s">
        <v>25</v>
      </c>
      <c r="K3" s="141" t="s">
        <v>26</v>
      </c>
      <c r="L3" s="141" t="s">
        <v>27</v>
      </c>
      <c r="M3" s="141" t="s">
        <v>28</v>
      </c>
      <c r="N3" s="141" t="s">
        <v>29</v>
      </c>
      <c r="O3" s="141" t="s">
        <v>30</v>
      </c>
      <c r="P3" s="142" t="s">
        <v>31</v>
      </c>
      <c r="Q3" s="141" t="s">
        <v>32</v>
      </c>
      <c r="R3" s="141" t="s">
        <v>33</v>
      </c>
      <c r="S3" s="141" t="s">
        <v>34</v>
      </c>
      <c r="T3" s="141" t="s">
        <v>35</v>
      </c>
      <c r="U3" s="141" t="s">
        <v>36</v>
      </c>
      <c r="V3" s="141" t="s">
        <v>37</v>
      </c>
      <c r="W3" s="141" t="s">
        <v>38</v>
      </c>
      <c r="X3" s="141" t="s">
        <v>39</v>
      </c>
      <c r="Y3" s="142" t="s">
        <v>40</v>
      </c>
      <c r="Z3" s="141" t="s">
        <v>41</v>
      </c>
      <c r="AA3" s="141" t="s">
        <v>42</v>
      </c>
      <c r="AB3" s="141" t="s">
        <v>43</v>
      </c>
      <c r="AC3" s="141" t="s">
        <v>45</v>
      </c>
      <c r="AD3" s="141" t="s">
        <v>46</v>
      </c>
      <c r="AE3" s="141" t="s">
        <v>47</v>
      </c>
      <c r="AF3" s="141" t="s">
        <v>48</v>
      </c>
      <c r="AG3" s="141" t="s">
        <v>49</v>
      </c>
      <c r="AH3" s="141" t="s">
        <v>50</v>
      </c>
      <c r="AI3" s="141" t="s">
        <v>51</v>
      </c>
      <c r="AJ3" s="141" t="s">
        <v>52</v>
      </c>
      <c r="AK3" s="141" t="s">
        <v>53</v>
      </c>
      <c r="AL3" s="141" t="s">
        <v>54</v>
      </c>
      <c r="AM3" s="141" t="s">
        <v>59</v>
      </c>
      <c r="AN3" s="84" t="s">
        <v>176</v>
      </c>
      <c r="AQ3" s="141" t="s">
        <v>61</v>
      </c>
      <c r="AR3" s="141" t="s">
        <v>62</v>
      </c>
      <c r="AS3" s="141" t="s">
        <v>63</v>
      </c>
      <c r="AT3" s="141" t="s">
        <v>64</v>
      </c>
      <c r="AU3" s="141" t="s">
        <v>65</v>
      </c>
      <c r="AV3" s="141" t="s">
        <v>89</v>
      </c>
      <c r="AW3" s="141" t="s">
        <v>90</v>
      </c>
      <c r="AX3" s="141" t="s">
        <v>91</v>
      </c>
      <c r="AY3" s="141" t="s">
        <v>148</v>
      </c>
      <c r="AZ3" s="141" t="s">
        <v>149</v>
      </c>
      <c r="BA3" s="141" t="s">
        <v>150</v>
      </c>
      <c r="BB3" s="141" t="s">
        <v>151</v>
      </c>
      <c r="BC3" s="141" t="s">
        <v>152</v>
      </c>
      <c r="BD3" s="141" t="s">
        <v>153</v>
      </c>
      <c r="BE3" s="141" t="s">
        <v>154</v>
      </c>
      <c r="BF3" s="141" t="s">
        <v>155</v>
      </c>
      <c r="BG3" s="141" t="s">
        <v>156</v>
      </c>
      <c r="BI3" s="84" t="s">
        <v>365</v>
      </c>
      <c r="BL3" s="141" t="s">
        <v>0</v>
      </c>
      <c r="BM3" s="141" t="s">
        <v>18</v>
      </c>
      <c r="BN3" s="141" t="s">
        <v>21</v>
      </c>
      <c r="BO3" s="141" t="s">
        <v>22</v>
      </c>
      <c r="BP3" s="141" t="s">
        <v>23</v>
      </c>
      <c r="BQ3" s="141" t="s">
        <v>24</v>
      </c>
      <c r="BR3" s="141" t="s">
        <v>25</v>
      </c>
      <c r="BS3" s="141" t="s">
        <v>26</v>
      </c>
      <c r="BT3" s="141" t="s">
        <v>27</v>
      </c>
      <c r="BU3" s="141" t="s">
        <v>28</v>
      </c>
      <c r="BV3" s="141" t="s">
        <v>29</v>
      </c>
      <c r="BW3" s="141" t="s">
        <v>30</v>
      </c>
      <c r="BX3" s="141" t="s">
        <v>31</v>
      </c>
      <c r="BY3" s="141" t="s">
        <v>32</v>
      </c>
      <c r="BZ3" s="141" t="s">
        <v>33</v>
      </c>
      <c r="CA3" s="141" t="s">
        <v>34</v>
      </c>
      <c r="CB3" s="141" t="s">
        <v>35</v>
      </c>
      <c r="CC3" s="141" t="s">
        <v>36</v>
      </c>
      <c r="CD3" s="141" t="s">
        <v>37</v>
      </c>
      <c r="CE3" s="141" t="s">
        <v>38</v>
      </c>
      <c r="CF3" s="141" t="s">
        <v>39</v>
      </c>
      <c r="CG3" s="141" t="s">
        <v>40</v>
      </c>
      <c r="CH3" s="141" t="s">
        <v>41</v>
      </c>
      <c r="CI3" s="141" t="s">
        <v>42</v>
      </c>
      <c r="CJ3" s="141" t="s">
        <v>43</v>
      </c>
      <c r="CK3" s="141" t="s">
        <v>45</v>
      </c>
      <c r="CL3" s="141" t="s">
        <v>46</v>
      </c>
      <c r="CM3" s="141" t="s">
        <v>47</v>
      </c>
      <c r="CN3" s="141" t="s">
        <v>48</v>
      </c>
      <c r="CO3" s="141" t="s">
        <v>49</v>
      </c>
      <c r="CP3" s="141" t="s">
        <v>50</v>
      </c>
      <c r="CQ3" s="141" t="s">
        <v>51</v>
      </c>
      <c r="CR3" s="141" t="s">
        <v>52</v>
      </c>
      <c r="CS3" s="141" t="s">
        <v>53</v>
      </c>
      <c r="CT3" s="141" t="s">
        <v>54</v>
      </c>
      <c r="CU3" s="141" t="s">
        <v>59</v>
      </c>
      <c r="CW3" s="84" t="s">
        <v>365</v>
      </c>
      <c r="CY3" s="141" t="s">
        <v>61</v>
      </c>
      <c r="CZ3" s="141" t="s">
        <v>62</v>
      </c>
      <c r="DA3" s="141" t="s">
        <v>63</v>
      </c>
      <c r="DB3" s="141" t="s">
        <v>64</v>
      </c>
      <c r="DC3" s="141" t="s">
        <v>65</v>
      </c>
      <c r="DD3" s="141" t="s">
        <v>89</v>
      </c>
      <c r="DE3" s="141" t="s">
        <v>90</v>
      </c>
      <c r="DF3" s="141" t="s">
        <v>91</v>
      </c>
      <c r="DG3" s="141" t="s">
        <v>148</v>
      </c>
      <c r="DH3" s="141" t="s">
        <v>149</v>
      </c>
      <c r="DI3" s="141" t="s">
        <v>150</v>
      </c>
      <c r="DJ3" s="141" t="s">
        <v>151</v>
      </c>
      <c r="DK3" s="141" t="s">
        <v>152</v>
      </c>
      <c r="DL3" s="141" t="s">
        <v>153</v>
      </c>
      <c r="DM3" s="141" t="s">
        <v>154</v>
      </c>
      <c r="DN3" s="141" t="s">
        <v>155</v>
      </c>
      <c r="DO3" s="141" t="s">
        <v>156</v>
      </c>
      <c r="DQ3" s="84" t="s">
        <v>328</v>
      </c>
      <c r="DT3" s="141" t="s">
        <v>61</v>
      </c>
      <c r="DU3" s="141" t="s">
        <v>62</v>
      </c>
      <c r="DV3" s="141" t="s">
        <v>63</v>
      </c>
      <c r="DW3" s="141" t="s">
        <v>64</v>
      </c>
      <c r="DX3" s="141" t="s">
        <v>65</v>
      </c>
      <c r="DY3" s="141" t="s">
        <v>89</v>
      </c>
      <c r="DZ3" s="141" t="s">
        <v>90</v>
      </c>
      <c r="EA3" s="141" t="s">
        <v>91</v>
      </c>
      <c r="EB3" s="141" t="s">
        <v>148</v>
      </c>
      <c r="EC3" s="141" t="s">
        <v>149</v>
      </c>
      <c r="ED3" s="141" t="s">
        <v>150</v>
      </c>
      <c r="EE3" s="141" t="s">
        <v>151</v>
      </c>
      <c r="EF3" s="141" t="s">
        <v>152</v>
      </c>
      <c r="EG3" s="141" t="s">
        <v>153</v>
      </c>
      <c r="EH3" s="141" t="s">
        <v>154</v>
      </c>
      <c r="EI3" s="141" t="s">
        <v>155</v>
      </c>
      <c r="EJ3" s="141" t="s">
        <v>156</v>
      </c>
    </row>
    <row r="4" spans="1:140" s="83" customFormat="1">
      <c r="A4" s="83" t="s">
        <v>269</v>
      </c>
      <c r="D4" s="143">
        <v>766950</v>
      </c>
      <c r="E4" s="143">
        <v>830285</v>
      </c>
      <c r="F4" s="143">
        <v>920074</v>
      </c>
      <c r="G4" s="143">
        <v>1038500</v>
      </c>
      <c r="H4" s="143">
        <v>1158600</v>
      </c>
      <c r="I4" s="143">
        <v>1402300</v>
      </c>
      <c r="J4" s="143">
        <v>1584500</v>
      </c>
      <c r="K4" s="143">
        <v>1788100</v>
      </c>
      <c r="L4" s="143">
        <v>2099700</v>
      </c>
      <c r="M4" s="143">
        <v>2570500</v>
      </c>
      <c r="N4" s="143">
        <v>2986000</v>
      </c>
      <c r="O4" s="143">
        <v>3328000</v>
      </c>
      <c r="P4" s="144">
        <v>3654000</v>
      </c>
      <c r="Q4" s="143">
        <v>3874000</v>
      </c>
      <c r="R4" s="143">
        <v>4134000</v>
      </c>
      <c r="S4" s="143">
        <v>4493000</v>
      </c>
      <c r="T4" s="143">
        <v>4795000</v>
      </c>
      <c r="U4" s="143">
        <v>5024000</v>
      </c>
      <c r="V4" s="143">
        <v>5261000</v>
      </c>
      <c r="W4" s="143">
        <v>5453000</v>
      </c>
      <c r="X4" s="143">
        <v>5655000</v>
      </c>
      <c r="Y4" s="144">
        <v>5851000</v>
      </c>
      <c r="Z4" s="143">
        <v>6069000</v>
      </c>
      <c r="AA4" s="143">
        <v>6210000</v>
      </c>
      <c r="AB4" s="143">
        <v>6523000</v>
      </c>
      <c r="AC4" s="143">
        <v>6941000</v>
      </c>
      <c r="AD4" s="143">
        <v>7300000</v>
      </c>
      <c r="AE4" s="143">
        <v>7656000</v>
      </c>
      <c r="AF4" s="143">
        <v>7712000</v>
      </c>
      <c r="AG4" s="143">
        <v>7670000</v>
      </c>
      <c r="AH4" s="143">
        <v>7796000</v>
      </c>
      <c r="AI4" s="143">
        <v>7808000</v>
      </c>
      <c r="AJ4" s="143">
        <v>7786000</v>
      </c>
      <c r="AK4" s="143">
        <v>8079000</v>
      </c>
      <c r="AL4" s="143">
        <v>7871000</v>
      </c>
      <c r="AM4" s="143">
        <v>7695000</v>
      </c>
      <c r="AO4" s="83" t="s">
        <v>269</v>
      </c>
      <c r="AQ4" s="143">
        <v>7480000</v>
      </c>
      <c r="AR4" s="143">
        <v>7210000</v>
      </c>
      <c r="AS4" s="143">
        <v>7300000</v>
      </c>
      <c r="AT4" s="143">
        <v>7190000</v>
      </c>
      <c r="AU4" s="143">
        <v>7130000</v>
      </c>
      <c r="AV4" s="143">
        <v>7180000</v>
      </c>
      <c r="AW4" s="143">
        <v>7170000</v>
      </c>
      <c r="AX4" s="143">
        <v>7090000</v>
      </c>
      <c r="AY4" s="143">
        <v>6970000</v>
      </c>
      <c r="AZ4" s="143">
        <v>6890000</v>
      </c>
      <c r="BA4" s="143">
        <v>6910000</v>
      </c>
      <c r="BB4" s="143">
        <v>7080000</v>
      </c>
      <c r="BC4" s="143">
        <v>7020000</v>
      </c>
      <c r="BD4" s="143">
        <v>7090000</v>
      </c>
      <c r="BE4" s="143">
        <v>7150000</v>
      </c>
      <c r="BF4" s="143">
        <v>7220000</v>
      </c>
      <c r="BG4" s="143">
        <v>7290000</v>
      </c>
      <c r="BI4" s="83" t="s">
        <v>269</v>
      </c>
      <c r="BL4" s="143">
        <v>651728</v>
      </c>
      <c r="BM4" s="143">
        <v>735325</v>
      </c>
      <c r="BN4" s="143">
        <v>828422</v>
      </c>
      <c r="BO4" s="143">
        <v>964600</v>
      </c>
      <c r="BP4" s="143">
        <v>1061400</v>
      </c>
      <c r="BQ4" s="143">
        <v>1438100</v>
      </c>
      <c r="BR4" s="143">
        <v>1450200</v>
      </c>
      <c r="BS4" s="143">
        <v>1632300</v>
      </c>
      <c r="BT4" s="143">
        <v>1887600</v>
      </c>
      <c r="BU4" s="143">
        <v>2276200</v>
      </c>
      <c r="BV4" s="143">
        <v>2939000</v>
      </c>
      <c r="BW4" s="143">
        <v>3192000</v>
      </c>
      <c r="BX4" s="143">
        <v>3557000</v>
      </c>
      <c r="BY4" s="143">
        <v>3849000</v>
      </c>
      <c r="BZ4" s="143">
        <v>4061000</v>
      </c>
      <c r="CA4" s="143">
        <v>4629000</v>
      </c>
      <c r="CB4" s="143">
        <v>4510000</v>
      </c>
      <c r="CC4" s="143">
        <v>4792000</v>
      </c>
      <c r="CD4" s="143">
        <v>5096000</v>
      </c>
      <c r="CE4" s="143">
        <v>5349000</v>
      </c>
      <c r="CF4" s="143">
        <v>5482000</v>
      </c>
      <c r="CG4" s="144">
        <v>5338000</v>
      </c>
      <c r="CH4" s="143">
        <v>5430000</v>
      </c>
      <c r="CI4" s="143">
        <v>5595000</v>
      </c>
      <c r="CJ4" s="143">
        <v>5815000</v>
      </c>
      <c r="CK4" s="143">
        <v>6473000</v>
      </c>
      <c r="CL4" s="143">
        <v>6269000</v>
      </c>
      <c r="CM4" s="143">
        <v>7001000</v>
      </c>
      <c r="CN4" s="143">
        <v>6945000</v>
      </c>
      <c r="CO4" s="143">
        <v>7190000</v>
      </c>
      <c r="CP4" s="143">
        <v>7707000</v>
      </c>
      <c r="CQ4" s="143">
        <v>7346000</v>
      </c>
      <c r="CR4" s="143">
        <v>7438000</v>
      </c>
      <c r="CS4" s="143">
        <v>7348000</v>
      </c>
      <c r="CT4" s="143">
        <v>7588000</v>
      </c>
      <c r="CU4" s="143">
        <v>7286000</v>
      </c>
      <c r="CW4" s="83" t="s">
        <v>269</v>
      </c>
      <c r="CY4" s="143">
        <v>7060000</v>
      </c>
      <c r="CZ4" s="143">
        <v>6820000</v>
      </c>
      <c r="DA4" s="143">
        <v>7200000</v>
      </c>
      <c r="DB4" s="143">
        <v>6460000</v>
      </c>
      <c r="DC4" s="143">
        <v>6850000</v>
      </c>
      <c r="DD4" s="143">
        <v>6750000</v>
      </c>
      <c r="DE4" s="143">
        <v>6640000</v>
      </c>
      <c r="DF4" s="143">
        <v>6350000</v>
      </c>
      <c r="DG4" s="143">
        <v>6480000</v>
      </c>
      <c r="DH4" s="143">
        <v>6640000</v>
      </c>
      <c r="DI4" s="143">
        <v>6580000</v>
      </c>
      <c r="DJ4" s="143">
        <v>6440000</v>
      </c>
      <c r="DK4" s="143">
        <v>6100000</v>
      </c>
      <c r="DL4" s="143">
        <v>6410000</v>
      </c>
      <c r="DM4" s="143">
        <v>6550000</v>
      </c>
      <c r="DN4" s="143">
        <v>6640000</v>
      </c>
      <c r="DO4" s="143">
        <v>6670000</v>
      </c>
      <c r="DR4" s="83" t="s">
        <v>269</v>
      </c>
      <c r="DT4" s="143">
        <v>7170000</v>
      </c>
      <c r="DU4" s="143">
        <v>7170000</v>
      </c>
      <c r="DV4" s="143">
        <v>7230000</v>
      </c>
      <c r="DW4" s="143">
        <v>6990000</v>
      </c>
      <c r="DX4" s="143">
        <v>6640000</v>
      </c>
      <c r="DY4" s="143">
        <v>7060000</v>
      </c>
      <c r="DZ4" s="143">
        <v>6770000</v>
      </c>
      <c r="EA4" s="143">
        <v>6090000</v>
      </c>
      <c r="EB4" s="143">
        <v>5970000</v>
      </c>
      <c r="EC4" s="143">
        <v>7180000</v>
      </c>
      <c r="ED4" s="143">
        <v>6870000</v>
      </c>
      <c r="EE4" s="143">
        <v>6110000</v>
      </c>
      <c r="EF4" s="143">
        <v>6570000</v>
      </c>
      <c r="EG4" s="143">
        <v>6840000</v>
      </c>
      <c r="EH4" s="143">
        <v>7130000</v>
      </c>
      <c r="EI4" s="143">
        <v>7500000</v>
      </c>
      <c r="EJ4" s="143">
        <v>7440000</v>
      </c>
    </row>
    <row r="5" spans="1:140" s="83" customFormat="1">
      <c r="A5" s="83" t="s">
        <v>270</v>
      </c>
      <c r="D5" s="143">
        <v>685920</v>
      </c>
      <c r="E5" s="143">
        <v>679929</v>
      </c>
      <c r="F5" s="143">
        <v>730795</v>
      </c>
      <c r="G5" s="143">
        <v>900700</v>
      </c>
      <c r="H5" s="143">
        <v>1129300</v>
      </c>
      <c r="I5" s="143">
        <v>1262300</v>
      </c>
      <c r="J5" s="143">
        <v>1419100</v>
      </c>
      <c r="K5" s="143">
        <v>1730400</v>
      </c>
      <c r="L5" s="143">
        <v>1935300</v>
      </c>
      <c r="M5" s="143">
        <v>2252000</v>
      </c>
      <c r="N5" s="143">
        <v>2686000</v>
      </c>
      <c r="O5" s="143">
        <v>3151000</v>
      </c>
      <c r="P5" s="144">
        <v>3486000</v>
      </c>
      <c r="Q5" s="143">
        <v>3722000</v>
      </c>
      <c r="R5" s="143">
        <v>4023000</v>
      </c>
      <c r="S5" s="143">
        <v>4734000</v>
      </c>
      <c r="T5" s="143">
        <v>5512000</v>
      </c>
      <c r="U5" s="143">
        <v>5911000</v>
      </c>
      <c r="V5" s="143">
        <v>6108000</v>
      </c>
      <c r="W5" s="143">
        <v>6489000</v>
      </c>
      <c r="X5" s="143">
        <v>6920000</v>
      </c>
      <c r="Y5" s="144">
        <v>7329000</v>
      </c>
      <c r="Z5" s="143">
        <v>8194000</v>
      </c>
      <c r="AA5" s="143">
        <v>8931000</v>
      </c>
      <c r="AB5" s="143">
        <v>9946000</v>
      </c>
      <c r="AC5" s="143">
        <v>10507000</v>
      </c>
      <c r="AD5" s="143">
        <v>11283000</v>
      </c>
      <c r="AE5" s="143">
        <v>11867000</v>
      </c>
      <c r="AF5" s="143">
        <v>12358000</v>
      </c>
      <c r="AG5" s="143">
        <v>12343000</v>
      </c>
      <c r="AH5" s="143">
        <v>12613000</v>
      </c>
      <c r="AI5" s="143">
        <v>12791000</v>
      </c>
      <c r="AJ5" s="143">
        <v>12500000</v>
      </c>
      <c r="AK5" s="143">
        <v>13517000</v>
      </c>
      <c r="AL5" s="143">
        <v>13927000</v>
      </c>
      <c r="AM5" s="143">
        <v>13558000</v>
      </c>
      <c r="AO5" s="83" t="s">
        <v>270</v>
      </c>
      <c r="AQ5" s="143">
        <v>12800000</v>
      </c>
      <c r="AR5" s="143">
        <v>12920000</v>
      </c>
      <c r="AS5" s="143">
        <v>12730000</v>
      </c>
      <c r="AT5" s="143">
        <v>12920000</v>
      </c>
      <c r="AU5" s="143">
        <v>12640000</v>
      </c>
      <c r="AV5" s="143">
        <v>12680000</v>
      </c>
      <c r="AW5" s="143">
        <v>12500000</v>
      </c>
      <c r="AX5" s="143">
        <v>12030000</v>
      </c>
      <c r="AY5" s="143">
        <v>12440000</v>
      </c>
      <c r="AZ5" s="143">
        <v>12330000</v>
      </c>
      <c r="BA5" s="143">
        <v>12330000</v>
      </c>
      <c r="BB5" s="143">
        <v>12440000</v>
      </c>
      <c r="BC5" s="143">
        <v>12900000</v>
      </c>
      <c r="BD5" s="143">
        <v>13090000</v>
      </c>
      <c r="BE5" s="143">
        <v>12990000</v>
      </c>
      <c r="BF5" s="143">
        <v>13270000</v>
      </c>
      <c r="BG5" s="143">
        <v>13200000</v>
      </c>
      <c r="BI5" s="83" t="s">
        <v>270</v>
      </c>
      <c r="BL5" s="143">
        <v>415078</v>
      </c>
      <c r="BM5" s="143">
        <v>565226</v>
      </c>
      <c r="BN5" s="143">
        <v>569092</v>
      </c>
      <c r="BO5" s="143">
        <v>591000</v>
      </c>
      <c r="BP5" s="143">
        <v>844100</v>
      </c>
      <c r="BQ5" s="143">
        <v>1036400</v>
      </c>
      <c r="BR5" s="143">
        <v>1066700</v>
      </c>
      <c r="BS5" s="143">
        <v>1223800</v>
      </c>
      <c r="BT5" s="143">
        <v>1301400</v>
      </c>
      <c r="BU5" s="143">
        <v>1650400</v>
      </c>
      <c r="BV5" s="143">
        <v>1950000</v>
      </c>
      <c r="BW5" s="143">
        <v>2235000</v>
      </c>
      <c r="BX5" s="143">
        <v>2655000</v>
      </c>
      <c r="BY5" s="143">
        <v>3020000</v>
      </c>
      <c r="BZ5" s="143">
        <v>3681000</v>
      </c>
      <c r="CA5" s="143">
        <v>4346000</v>
      </c>
      <c r="CB5" s="143">
        <v>4492000</v>
      </c>
      <c r="CC5" s="143">
        <v>4809000</v>
      </c>
      <c r="CD5" s="143">
        <v>5170000</v>
      </c>
      <c r="CE5" s="143">
        <v>6257000</v>
      </c>
      <c r="CF5" s="143">
        <v>4989000</v>
      </c>
      <c r="CG5" s="144">
        <v>5051000</v>
      </c>
      <c r="CH5" s="143">
        <v>5726000</v>
      </c>
      <c r="CI5" s="143">
        <v>7295000</v>
      </c>
      <c r="CJ5" s="143">
        <v>7533000</v>
      </c>
      <c r="CK5" s="143">
        <v>6892000</v>
      </c>
      <c r="CL5" s="143">
        <v>6819000</v>
      </c>
      <c r="CM5" s="143">
        <v>8373000</v>
      </c>
      <c r="CN5" s="143">
        <v>8522000</v>
      </c>
      <c r="CO5" s="143">
        <v>8388000</v>
      </c>
      <c r="CP5" s="143">
        <v>9605000</v>
      </c>
      <c r="CQ5" s="143">
        <v>10380000</v>
      </c>
      <c r="CR5" s="143">
        <v>9996000</v>
      </c>
      <c r="CS5" s="143">
        <v>10850000</v>
      </c>
      <c r="CT5" s="143">
        <v>10192000</v>
      </c>
      <c r="CU5" s="143">
        <v>12070000</v>
      </c>
      <c r="CW5" s="83" t="s">
        <v>270</v>
      </c>
      <c r="CY5" s="143">
        <v>9890000</v>
      </c>
      <c r="CZ5" s="143">
        <v>9310000</v>
      </c>
      <c r="DA5" s="143">
        <v>10550000</v>
      </c>
      <c r="DB5" s="143">
        <v>9980000</v>
      </c>
      <c r="DC5" s="143">
        <v>10760000</v>
      </c>
      <c r="DD5" s="143">
        <v>8580000</v>
      </c>
      <c r="DE5" s="143">
        <v>10890000</v>
      </c>
      <c r="DF5" s="143">
        <v>8880000</v>
      </c>
      <c r="DG5" s="143">
        <v>9050000</v>
      </c>
      <c r="DH5" s="143">
        <v>9930000</v>
      </c>
      <c r="DI5" s="143">
        <v>10330000</v>
      </c>
      <c r="DJ5" s="143">
        <v>9750000</v>
      </c>
      <c r="DK5" s="143">
        <v>10460000</v>
      </c>
      <c r="DL5" s="143">
        <v>9520000</v>
      </c>
      <c r="DM5" s="143">
        <v>8910000</v>
      </c>
      <c r="DN5" s="143">
        <v>11500000</v>
      </c>
      <c r="DO5" s="143">
        <v>11470000</v>
      </c>
      <c r="DR5" s="83" t="s">
        <v>270</v>
      </c>
      <c r="DT5" s="143">
        <v>8900000</v>
      </c>
      <c r="DU5" s="143">
        <v>9090000</v>
      </c>
      <c r="DV5" s="143">
        <v>11770000</v>
      </c>
      <c r="DW5" s="143">
        <v>9250000</v>
      </c>
      <c r="DX5" s="143">
        <v>9910000</v>
      </c>
      <c r="DY5" s="143">
        <v>11590000</v>
      </c>
      <c r="DZ5" s="143">
        <v>10430000</v>
      </c>
      <c r="EA5" s="143">
        <v>12800000</v>
      </c>
      <c r="EB5" s="143">
        <v>8900000</v>
      </c>
      <c r="EC5" s="143">
        <v>12060000</v>
      </c>
      <c r="ED5" s="143">
        <v>10580000</v>
      </c>
      <c r="EE5" s="143">
        <v>9730000</v>
      </c>
      <c r="EF5" s="143">
        <v>10470000</v>
      </c>
      <c r="EG5" s="143">
        <v>8720000</v>
      </c>
      <c r="EH5" s="143">
        <v>10520000</v>
      </c>
      <c r="EI5" s="143">
        <v>13120000</v>
      </c>
      <c r="EJ5" s="143">
        <v>11420000</v>
      </c>
    </row>
    <row r="6" spans="1:140" s="83" customFormat="1">
      <c r="C6" s="83" t="s">
        <v>271</v>
      </c>
      <c r="D6" s="143">
        <v>626036</v>
      </c>
      <c r="E6" s="143">
        <v>620957</v>
      </c>
      <c r="F6" s="143">
        <v>665303</v>
      </c>
      <c r="G6" s="143">
        <v>828200</v>
      </c>
      <c r="H6" s="143">
        <v>1032400</v>
      </c>
      <c r="I6" s="143">
        <v>1154300</v>
      </c>
      <c r="J6" s="143">
        <v>1318200</v>
      </c>
      <c r="K6" s="143">
        <v>1604100</v>
      </c>
      <c r="L6" s="143">
        <v>1804400</v>
      </c>
      <c r="M6" s="143">
        <v>2080600</v>
      </c>
      <c r="N6" s="143">
        <v>2452000</v>
      </c>
      <c r="O6" s="143">
        <v>2950000</v>
      </c>
      <c r="P6" s="144">
        <v>3248000</v>
      </c>
      <c r="Q6" s="143">
        <v>3478000</v>
      </c>
      <c r="R6" s="143">
        <v>3781000</v>
      </c>
      <c r="S6" s="143">
        <v>4472000</v>
      </c>
      <c r="T6" s="143">
        <v>5239000</v>
      </c>
      <c r="U6" s="143">
        <v>5646000</v>
      </c>
      <c r="V6" s="143">
        <v>5822000</v>
      </c>
      <c r="W6" s="143">
        <v>6158000</v>
      </c>
      <c r="X6" s="143">
        <v>6580000</v>
      </c>
      <c r="Y6" s="144">
        <v>6983000</v>
      </c>
      <c r="Z6" s="143">
        <v>7836000</v>
      </c>
      <c r="AA6" s="143">
        <v>8513000</v>
      </c>
      <c r="AB6" s="143">
        <v>9479000</v>
      </c>
      <c r="AC6" s="143">
        <v>10097000</v>
      </c>
      <c r="AD6" s="143">
        <v>10823000</v>
      </c>
      <c r="AE6" s="143">
        <v>11308000</v>
      </c>
      <c r="AF6" s="143">
        <v>11828000</v>
      </c>
      <c r="AG6" s="143">
        <v>11802000</v>
      </c>
      <c r="AH6" s="143">
        <v>12069000</v>
      </c>
      <c r="AI6" s="143">
        <v>12254000</v>
      </c>
      <c r="AJ6" s="143">
        <v>11970000</v>
      </c>
      <c r="AK6" s="143">
        <v>12890000</v>
      </c>
      <c r="AL6" s="143">
        <v>13357000</v>
      </c>
      <c r="AM6" s="143">
        <v>13004000</v>
      </c>
      <c r="AP6" s="83" t="s">
        <v>271</v>
      </c>
      <c r="AQ6" s="143">
        <v>12240000</v>
      </c>
      <c r="AR6" s="143">
        <v>12330000</v>
      </c>
      <c r="AS6" s="143">
        <v>12100000</v>
      </c>
      <c r="AT6" s="143">
        <v>12250000</v>
      </c>
      <c r="AU6" s="143">
        <v>11980000</v>
      </c>
      <c r="AV6" s="143">
        <v>12120000</v>
      </c>
      <c r="AW6" s="143">
        <v>11950000</v>
      </c>
      <c r="AX6" s="143">
        <v>11450000</v>
      </c>
      <c r="AY6" s="143">
        <v>11790000</v>
      </c>
      <c r="AZ6" s="143">
        <v>11790000</v>
      </c>
      <c r="BA6" s="143">
        <v>11770000</v>
      </c>
      <c r="BB6" s="143">
        <v>11810000</v>
      </c>
      <c r="BC6" s="143">
        <v>12330000</v>
      </c>
      <c r="BD6" s="143">
        <v>12500000</v>
      </c>
      <c r="BE6" s="143">
        <v>12410000</v>
      </c>
      <c r="BF6" s="143">
        <v>12740000</v>
      </c>
      <c r="BG6" s="143">
        <v>12600000</v>
      </c>
      <c r="BK6" s="83" t="s">
        <v>271</v>
      </c>
      <c r="BL6" s="143">
        <v>388140</v>
      </c>
      <c r="BM6" s="143">
        <v>516744</v>
      </c>
      <c r="BN6" s="143">
        <v>554732</v>
      </c>
      <c r="BO6" s="143">
        <v>558700</v>
      </c>
      <c r="BP6" s="143">
        <v>756200</v>
      </c>
      <c r="BQ6" s="143">
        <v>954800</v>
      </c>
      <c r="BR6" s="143">
        <v>1019000</v>
      </c>
      <c r="BS6" s="143">
        <v>1158200</v>
      </c>
      <c r="BT6" s="143">
        <v>1230100</v>
      </c>
      <c r="BU6" s="143">
        <v>1577100</v>
      </c>
      <c r="BV6" s="143">
        <v>1859000</v>
      </c>
      <c r="BW6" s="143">
        <v>2152000</v>
      </c>
      <c r="BX6" s="143">
        <v>2579000</v>
      </c>
      <c r="BY6" s="143">
        <v>2887000</v>
      </c>
      <c r="BZ6" s="143">
        <v>3497000</v>
      </c>
      <c r="CA6" s="143">
        <v>4189000</v>
      </c>
      <c r="CB6" s="143">
        <v>4298000</v>
      </c>
      <c r="CC6" s="143">
        <v>4551000</v>
      </c>
      <c r="CD6" s="143">
        <v>5016000</v>
      </c>
      <c r="CE6" s="143">
        <v>6031000</v>
      </c>
      <c r="CF6" s="143">
        <v>4716000</v>
      </c>
      <c r="CG6" s="144">
        <v>4835000</v>
      </c>
      <c r="CH6" s="143">
        <v>5510000</v>
      </c>
      <c r="CI6" s="143">
        <v>7128000</v>
      </c>
      <c r="CJ6" s="143">
        <v>7140000</v>
      </c>
      <c r="CK6" s="143">
        <v>6367000</v>
      </c>
      <c r="CL6" s="143">
        <v>6591000</v>
      </c>
      <c r="CM6" s="143">
        <v>8168000</v>
      </c>
      <c r="CN6" s="143">
        <v>8312000</v>
      </c>
      <c r="CO6" s="143">
        <v>8037000</v>
      </c>
      <c r="CP6" s="143">
        <v>9204000</v>
      </c>
      <c r="CQ6" s="143">
        <v>10094000</v>
      </c>
      <c r="CR6" s="143">
        <v>9731000</v>
      </c>
      <c r="CS6" s="143">
        <v>10489000</v>
      </c>
      <c r="CT6" s="143">
        <v>9776000</v>
      </c>
      <c r="CU6" s="143">
        <v>11836000</v>
      </c>
      <c r="CX6" s="83" t="s">
        <v>271</v>
      </c>
      <c r="CY6" s="143">
        <v>9540000</v>
      </c>
      <c r="CZ6" s="143">
        <v>8840000</v>
      </c>
      <c r="DA6" s="143">
        <v>10110000</v>
      </c>
      <c r="DB6" s="143">
        <v>9510000</v>
      </c>
      <c r="DC6" s="143">
        <v>10340000</v>
      </c>
      <c r="DD6" s="143">
        <v>8330000</v>
      </c>
      <c r="DE6" s="143">
        <v>10520000</v>
      </c>
      <c r="DF6" s="143">
        <v>8520000</v>
      </c>
      <c r="DG6" s="143">
        <v>8630000</v>
      </c>
      <c r="DH6" s="143">
        <v>9330000</v>
      </c>
      <c r="DI6" s="143">
        <v>10040000</v>
      </c>
      <c r="DJ6" s="143">
        <v>9370000</v>
      </c>
      <c r="DK6" s="143">
        <v>10130000</v>
      </c>
      <c r="DL6" s="143">
        <v>9050000</v>
      </c>
      <c r="DM6" s="143">
        <v>8650000</v>
      </c>
      <c r="DN6" s="143">
        <v>10980000</v>
      </c>
      <c r="DO6" s="143">
        <v>11130000</v>
      </c>
      <c r="DS6" s="83" t="s">
        <v>271</v>
      </c>
      <c r="DT6" s="143">
        <v>8290000</v>
      </c>
      <c r="DU6" s="143">
        <v>8610000</v>
      </c>
      <c r="DV6" s="143">
        <v>11090000</v>
      </c>
      <c r="DW6" s="143">
        <v>8860000</v>
      </c>
      <c r="DX6" s="143">
        <v>9750000</v>
      </c>
      <c r="DY6" s="143">
        <v>11220000</v>
      </c>
      <c r="DZ6" s="143">
        <v>10030000</v>
      </c>
      <c r="EA6" s="143">
        <v>12550000</v>
      </c>
      <c r="EB6" s="143">
        <v>8430000</v>
      </c>
      <c r="EC6" s="143">
        <v>11580000</v>
      </c>
      <c r="ED6" s="143">
        <v>10060000</v>
      </c>
      <c r="EE6" s="143">
        <v>9350000</v>
      </c>
      <c r="EF6" s="143">
        <v>10210000</v>
      </c>
      <c r="EG6" s="143">
        <v>8380000</v>
      </c>
      <c r="EH6" s="143">
        <v>10090000</v>
      </c>
      <c r="EI6" s="143">
        <v>12630000</v>
      </c>
      <c r="EJ6" s="143">
        <v>11040000</v>
      </c>
    </row>
    <row r="7" spans="1:140" s="83" customFormat="1">
      <c r="C7" s="83" t="s">
        <v>272</v>
      </c>
      <c r="D7" s="143">
        <v>59884</v>
      </c>
      <c r="E7" s="143">
        <v>58973</v>
      </c>
      <c r="F7" s="143">
        <v>65493</v>
      </c>
      <c r="G7" s="143">
        <v>72500</v>
      </c>
      <c r="H7" s="143">
        <v>96900</v>
      </c>
      <c r="I7" s="143">
        <v>108000</v>
      </c>
      <c r="J7" s="143">
        <v>100900</v>
      </c>
      <c r="K7" s="143">
        <v>126300</v>
      </c>
      <c r="L7" s="143">
        <v>130800</v>
      </c>
      <c r="M7" s="143">
        <v>171400</v>
      </c>
      <c r="N7" s="143">
        <v>183000</v>
      </c>
      <c r="O7" s="143">
        <v>201000</v>
      </c>
      <c r="P7" s="144">
        <v>238000</v>
      </c>
      <c r="Q7" s="143">
        <v>244000</v>
      </c>
      <c r="R7" s="143">
        <v>242000</v>
      </c>
      <c r="S7" s="143">
        <v>262000</v>
      </c>
      <c r="T7" s="143">
        <v>273000</v>
      </c>
      <c r="U7" s="143">
        <v>265000</v>
      </c>
      <c r="V7" s="143">
        <v>286000</v>
      </c>
      <c r="W7" s="143">
        <v>330000</v>
      </c>
      <c r="X7" s="143">
        <v>339000</v>
      </c>
      <c r="Y7" s="143">
        <v>346000</v>
      </c>
      <c r="Z7" s="143">
        <v>357000</v>
      </c>
      <c r="AA7" s="143">
        <v>418000</v>
      </c>
      <c r="AB7" s="143">
        <v>467000</v>
      </c>
      <c r="AC7" s="143">
        <v>410000</v>
      </c>
      <c r="AD7" s="143">
        <v>460000</v>
      </c>
      <c r="AE7" s="143">
        <v>558000</v>
      </c>
      <c r="AF7" s="143">
        <v>530000</v>
      </c>
      <c r="AG7" s="143">
        <v>541000</v>
      </c>
      <c r="AH7" s="143">
        <v>544000</v>
      </c>
      <c r="AI7" s="143">
        <v>537000</v>
      </c>
      <c r="AJ7" s="143">
        <v>530000</v>
      </c>
      <c r="AK7" s="143">
        <v>627000</v>
      </c>
      <c r="AL7" s="143">
        <v>570000</v>
      </c>
      <c r="AM7" s="143">
        <v>554000</v>
      </c>
      <c r="AP7" s="83" t="s">
        <v>272</v>
      </c>
      <c r="AQ7" s="143">
        <v>560000</v>
      </c>
      <c r="AR7" s="143">
        <v>590000</v>
      </c>
      <c r="AS7" s="143">
        <v>630000</v>
      </c>
      <c r="AT7" s="143">
        <v>670000</v>
      </c>
      <c r="AU7" s="143">
        <v>660000</v>
      </c>
      <c r="AV7" s="143">
        <v>560000</v>
      </c>
      <c r="AW7" s="143">
        <v>550000</v>
      </c>
      <c r="AX7" s="143">
        <v>580000</v>
      </c>
      <c r="AY7" s="143">
        <v>650000</v>
      </c>
      <c r="AZ7" s="143">
        <v>540000</v>
      </c>
      <c r="BA7" s="143">
        <v>560000</v>
      </c>
      <c r="BB7" s="143">
        <v>630000</v>
      </c>
      <c r="BC7" s="143">
        <v>570000</v>
      </c>
      <c r="BD7" s="143">
        <v>590000</v>
      </c>
      <c r="BE7" s="143">
        <v>590000</v>
      </c>
      <c r="BF7" s="143">
        <v>520000</v>
      </c>
      <c r="BG7" s="143">
        <v>590000</v>
      </c>
      <c r="BK7" s="83" t="s">
        <v>272</v>
      </c>
      <c r="BL7" s="143">
        <v>26939</v>
      </c>
      <c r="BM7" s="143">
        <v>48482</v>
      </c>
      <c r="BN7" s="143">
        <v>14359</v>
      </c>
      <c r="BO7" s="143">
        <v>32300</v>
      </c>
      <c r="BP7" s="143">
        <v>87900</v>
      </c>
      <c r="BQ7" s="143">
        <v>81600</v>
      </c>
      <c r="BR7" s="143">
        <v>47600</v>
      </c>
      <c r="BS7" s="143">
        <v>65600</v>
      </c>
      <c r="BT7" s="143">
        <v>71300</v>
      </c>
      <c r="BU7" s="143">
        <v>73300</v>
      </c>
      <c r="BV7" s="143">
        <v>91000</v>
      </c>
      <c r="BW7" s="143">
        <v>83000</v>
      </c>
      <c r="BX7" s="143">
        <v>77000</v>
      </c>
      <c r="BY7" s="143">
        <v>134000</v>
      </c>
      <c r="BZ7" s="143">
        <v>184000</v>
      </c>
      <c r="CA7" s="143">
        <v>157000</v>
      </c>
      <c r="CB7" s="143">
        <v>194000</v>
      </c>
      <c r="CC7" s="143">
        <v>258000</v>
      </c>
      <c r="CD7" s="143">
        <v>154000</v>
      </c>
      <c r="CE7" s="143">
        <v>227000</v>
      </c>
      <c r="CF7" s="143">
        <v>273000</v>
      </c>
      <c r="CG7" s="144">
        <v>216000</v>
      </c>
      <c r="CH7" s="143">
        <v>215000</v>
      </c>
      <c r="CI7" s="143">
        <v>166000</v>
      </c>
      <c r="CJ7" s="143">
        <v>393000</v>
      </c>
      <c r="CK7" s="143">
        <v>525000</v>
      </c>
      <c r="CL7" s="143">
        <v>228000</v>
      </c>
      <c r="CM7" s="143">
        <v>205000</v>
      </c>
      <c r="CN7" s="143">
        <v>210000</v>
      </c>
      <c r="CO7" s="143">
        <v>350000</v>
      </c>
      <c r="CP7" s="143">
        <v>401000</v>
      </c>
      <c r="CQ7" s="143">
        <v>286000</v>
      </c>
      <c r="CR7" s="143">
        <v>265000</v>
      </c>
      <c r="CS7" s="143">
        <v>361000</v>
      </c>
      <c r="CT7" s="143">
        <v>416000</v>
      </c>
      <c r="CU7" s="143">
        <v>234000</v>
      </c>
      <c r="CX7" s="83" t="s">
        <v>272</v>
      </c>
      <c r="CY7" s="143">
        <v>350000</v>
      </c>
      <c r="CZ7" s="143">
        <v>470000</v>
      </c>
      <c r="DA7" s="143">
        <v>440000</v>
      </c>
      <c r="DB7" s="143">
        <v>470000</v>
      </c>
      <c r="DC7" s="143">
        <v>420000</v>
      </c>
      <c r="DD7" s="143">
        <v>240000</v>
      </c>
      <c r="DE7" s="143">
        <v>360000</v>
      </c>
      <c r="DF7" s="143">
        <v>360000</v>
      </c>
      <c r="DG7" s="143">
        <v>430000</v>
      </c>
      <c r="DH7" s="143">
        <v>610000</v>
      </c>
      <c r="DI7" s="143">
        <v>290000</v>
      </c>
      <c r="DJ7" s="143">
        <v>380000</v>
      </c>
      <c r="DK7" s="143">
        <v>320000</v>
      </c>
      <c r="DL7" s="143">
        <v>470000</v>
      </c>
      <c r="DM7" s="143">
        <v>260000</v>
      </c>
      <c r="DN7" s="143">
        <v>520000</v>
      </c>
      <c r="DO7" s="143">
        <v>340000</v>
      </c>
      <c r="DS7" s="83" t="s">
        <v>272</v>
      </c>
      <c r="DT7" s="143">
        <v>610000</v>
      </c>
      <c r="DU7" s="143">
        <v>480000</v>
      </c>
      <c r="DV7" s="143">
        <v>680000</v>
      </c>
      <c r="DW7" s="143">
        <v>220000</v>
      </c>
      <c r="DX7" s="143">
        <v>170000</v>
      </c>
      <c r="DY7" s="143">
        <v>370000</v>
      </c>
      <c r="DZ7" s="143">
        <v>390000</v>
      </c>
      <c r="EA7" s="143">
        <v>240000</v>
      </c>
      <c r="EB7" s="143">
        <v>160000</v>
      </c>
      <c r="EC7" s="143">
        <v>480000</v>
      </c>
      <c r="ED7" s="143">
        <v>520000</v>
      </c>
      <c r="EE7" s="143">
        <v>380000</v>
      </c>
      <c r="EF7" s="143">
        <v>260000</v>
      </c>
      <c r="EG7" s="143">
        <v>340000</v>
      </c>
      <c r="EH7" s="143">
        <v>430000</v>
      </c>
      <c r="EI7" s="143">
        <v>490000</v>
      </c>
      <c r="EJ7" s="143">
        <v>380000</v>
      </c>
    </row>
    <row r="8" spans="1:140" s="83" customFormat="1"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4"/>
      <c r="Q8" s="143"/>
      <c r="R8" s="143"/>
      <c r="S8" s="143"/>
      <c r="T8" s="143"/>
      <c r="U8" s="143"/>
      <c r="V8" s="143"/>
      <c r="W8" s="143"/>
      <c r="X8" s="143"/>
      <c r="Y8" s="144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4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</row>
    <row r="9" spans="1:140" s="83" customFormat="1">
      <c r="A9" s="83" t="s">
        <v>274</v>
      </c>
      <c r="D9" s="143">
        <v>61344</v>
      </c>
      <c r="E9" s="143">
        <v>70124</v>
      </c>
      <c r="F9" s="143">
        <v>93580</v>
      </c>
      <c r="G9" s="143">
        <v>111200</v>
      </c>
      <c r="H9" s="143">
        <v>152100</v>
      </c>
      <c r="I9" s="143">
        <v>190600</v>
      </c>
      <c r="J9" s="143">
        <v>239600</v>
      </c>
      <c r="K9" s="143">
        <v>363600</v>
      </c>
      <c r="L9" s="143">
        <v>484600</v>
      </c>
      <c r="M9" s="143">
        <v>614400</v>
      </c>
      <c r="N9" s="143">
        <v>719000</v>
      </c>
      <c r="O9" s="143">
        <v>789000</v>
      </c>
      <c r="P9" s="144">
        <v>966000</v>
      </c>
      <c r="Q9" s="143">
        <v>1261000</v>
      </c>
      <c r="R9" s="143">
        <v>1489000</v>
      </c>
      <c r="S9" s="143">
        <v>1512000</v>
      </c>
      <c r="T9" s="143">
        <v>1674000</v>
      </c>
      <c r="U9" s="143">
        <v>1743000</v>
      </c>
      <c r="V9" s="143">
        <v>2079000</v>
      </c>
      <c r="W9" s="143">
        <v>2362000</v>
      </c>
      <c r="X9" s="143">
        <v>2502000</v>
      </c>
      <c r="Y9" s="144">
        <v>2647000</v>
      </c>
      <c r="Z9" s="143">
        <v>2825000</v>
      </c>
      <c r="AA9" s="143">
        <v>2767000</v>
      </c>
      <c r="AB9" s="143">
        <v>3254000</v>
      </c>
      <c r="AC9" s="143">
        <v>3401000</v>
      </c>
      <c r="AD9" s="143">
        <v>3118000</v>
      </c>
      <c r="AE9" s="143">
        <v>3105000</v>
      </c>
      <c r="AF9" s="143">
        <v>3587000</v>
      </c>
      <c r="AG9" s="143">
        <v>4052000</v>
      </c>
      <c r="AH9" s="143">
        <v>4515000</v>
      </c>
      <c r="AI9" s="143">
        <v>4837000</v>
      </c>
      <c r="AJ9" s="143">
        <v>4977000</v>
      </c>
      <c r="AK9" s="143">
        <v>5744000</v>
      </c>
      <c r="AL9" s="143">
        <v>6330000</v>
      </c>
      <c r="AM9" s="143">
        <v>5798000</v>
      </c>
      <c r="AO9" s="83" t="s">
        <v>274</v>
      </c>
      <c r="AQ9" s="143">
        <v>6070000</v>
      </c>
      <c r="AR9" s="143">
        <v>6050000</v>
      </c>
      <c r="AS9" s="143">
        <v>6550000</v>
      </c>
      <c r="AT9" s="143">
        <v>6160000</v>
      </c>
      <c r="AU9" s="143">
        <v>6240000</v>
      </c>
      <c r="AV9" s="143">
        <v>6640000</v>
      </c>
      <c r="AW9" s="143">
        <v>6520000</v>
      </c>
      <c r="AX9" s="143">
        <v>6430000</v>
      </c>
      <c r="AY9" s="143">
        <v>6790000</v>
      </c>
      <c r="AZ9" s="143">
        <v>6470000</v>
      </c>
      <c r="BA9" s="143">
        <v>6950000</v>
      </c>
      <c r="BB9" s="143">
        <v>7400000</v>
      </c>
      <c r="BC9" s="143">
        <v>7560000</v>
      </c>
      <c r="BD9" s="143">
        <v>7550000</v>
      </c>
      <c r="BE9" s="143">
        <v>7810000</v>
      </c>
      <c r="BF9" s="143">
        <v>7940000</v>
      </c>
      <c r="BG9" s="143">
        <v>8210000</v>
      </c>
      <c r="BI9" s="83" t="s">
        <v>274</v>
      </c>
      <c r="BL9" s="143">
        <v>75259</v>
      </c>
      <c r="BM9" s="143">
        <v>68969</v>
      </c>
      <c r="BN9" s="143">
        <v>72052</v>
      </c>
      <c r="BO9" s="143">
        <v>151100</v>
      </c>
      <c r="BP9" s="143">
        <v>215600</v>
      </c>
      <c r="BQ9" s="143">
        <v>262100</v>
      </c>
      <c r="BR9" s="143">
        <v>228900</v>
      </c>
      <c r="BS9" s="143">
        <v>357700</v>
      </c>
      <c r="BT9" s="143">
        <v>520900</v>
      </c>
      <c r="BU9" s="143">
        <v>627100</v>
      </c>
      <c r="BV9" s="143">
        <v>980000</v>
      </c>
      <c r="BW9" s="143">
        <v>759000</v>
      </c>
      <c r="BX9" s="143">
        <v>875000</v>
      </c>
      <c r="BY9" s="143">
        <v>1433000</v>
      </c>
      <c r="BZ9" s="143">
        <v>1602000</v>
      </c>
      <c r="CA9" s="143">
        <v>1436000</v>
      </c>
      <c r="CB9" s="143">
        <v>1552000</v>
      </c>
      <c r="CC9" s="143">
        <v>1878000</v>
      </c>
      <c r="CD9" s="143">
        <v>1888000</v>
      </c>
      <c r="CE9" s="143">
        <v>1833000</v>
      </c>
      <c r="CF9" s="143">
        <v>2646000</v>
      </c>
      <c r="CG9" s="144">
        <v>2295000</v>
      </c>
      <c r="CH9" s="143">
        <v>2356000</v>
      </c>
      <c r="CI9" s="143">
        <v>2715000</v>
      </c>
      <c r="CJ9" s="143">
        <v>2366000</v>
      </c>
      <c r="CK9" s="143">
        <v>1886000</v>
      </c>
      <c r="CL9" s="143">
        <v>1804000</v>
      </c>
      <c r="CM9" s="143">
        <v>2513000</v>
      </c>
      <c r="CN9" s="143">
        <v>3670000</v>
      </c>
      <c r="CO9" s="143">
        <v>4348000</v>
      </c>
      <c r="CP9" s="143">
        <v>4975000</v>
      </c>
      <c r="CQ9" s="143">
        <v>4937000</v>
      </c>
      <c r="CR9" s="143">
        <v>5646000</v>
      </c>
      <c r="CS9" s="143">
        <v>5835000</v>
      </c>
      <c r="CT9" s="143">
        <v>5602000</v>
      </c>
      <c r="CU9" s="143">
        <v>6277000</v>
      </c>
      <c r="CW9" s="83" t="s">
        <v>274</v>
      </c>
      <c r="CY9" s="143">
        <v>4680000</v>
      </c>
      <c r="CZ9" s="143">
        <v>4900000</v>
      </c>
      <c r="DA9" s="143">
        <v>5270000</v>
      </c>
      <c r="DB9" s="143">
        <v>5660000</v>
      </c>
      <c r="DC9" s="143">
        <v>6150000</v>
      </c>
      <c r="DD9" s="143">
        <v>6580000</v>
      </c>
      <c r="DE9" s="143">
        <v>5750000</v>
      </c>
      <c r="DF9" s="143">
        <v>4740000</v>
      </c>
      <c r="DG9" s="143">
        <v>5990000</v>
      </c>
      <c r="DH9" s="143">
        <v>5320000</v>
      </c>
      <c r="DI9" s="143">
        <v>6770000</v>
      </c>
      <c r="DJ9" s="143">
        <v>5720000</v>
      </c>
      <c r="DK9" s="143">
        <v>5480000</v>
      </c>
      <c r="DL9" s="143">
        <v>5520000</v>
      </c>
      <c r="DM9" s="143">
        <v>6630000</v>
      </c>
      <c r="DN9" s="143">
        <v>5990000</v>
      </c>
      <c r="DO9" s="143">
        <v>6710000</v>
      </c>
      <c r="DR9" s="83" t="s">
        <v>274</v>
      </c>
      <c r="DT9" s="143">
        <v>4090000</v>
      </c>
      <c r="DU9" s="143">
        <v>5240000</v>
      </c>
      <c r="DV9" s="143">
        <v>7130000</v>
      </c>
      <c r="DW9" s="143">
        <v>6450000</v>
      </c>
      <c r="DX9" s="143">
        <v>4190000</v>
      </c>
      <c r="DY9" s="143">
        <v>5950000</v>
      </c>
      <c r="DZ9" s="143">
        <v>6450000</v>
      </c>
      <c r="EA9" s="143">
        <v>5680000</v>
      </c>
      <c r="EB9" s="143">
        <v>5610000</v>
      </c>
      <c r="EC9" s="143">
        <v>5910000</v>
      </c>
      <c r="ED9" s="143">
        <v>5640000</v>
      </c>
      <c r="EE9" s="143">
        <v>5100000</v>
      </c>
      <c r="EF9" s="143">
        <v>7290000</v>
      </c>
      <c r="EG9" s="143">
        <v>7290000</v>
      </c>
      <c r="EH9" s="143">
        <v>7680000</v>
      </c>
      <c r="EI9" s="143">
        <v>8100000</v>
      </c>
      <c r="EJ9" s="143">
        <v>11310000</v>
      </c>
    </row>
    <row r="10" spans="1:140" s="83" customFormat="1">
      <c r="B10" s="83" t="s">
        <v>271</v>
      </c>
      <c r="C10" s="83" t="s">
        <v>385</v>
      </c>
      <c r="D10" s="143">
        <v>24528</v>
      </c>
      <c r="E10" s="143">
        <v>28489</v>
      </c>
      <c r="F10" s="143">
        <v>34827</v>
      </c>
      <c r="G10" s="143">
        <v>43600</v>
      </c>
      <c r="H10" s="143">
        <v>67200</v>
      </c>
      <c r="I10" s="143">
        <v>78800</v>
      </c>
      <c r="J10" s="143">
        <v>97800</v>
      </c>
      <c r="K10" s="143">
        <v>183600</v>
      </c>
      <c r="L10" s="143">
        <v>269000</v>
      </c>
      <c r="M10" s="143">
        <v>340100</v>
      </c>
      <c r="N10" s="143">
        <v>393000</v>
      </c>
      <c r="O10" s="143">
        <v>424000</v>
      </c>
      <c r="P10" s="144">
        <v>617000</v>
      </c>
      <c r="Q10" s="143">
        <v>854000</v>
      </c>
      <c r="R10" s="143">
        <v>1072000</v>
      </c>
      <c r="S10" s="143">
        <v>1067000</v>
      </c>
      <c r="T10" s="143">
        <v>1159000</v>
      </c>
      <c r="U10" s="143">
        <v>1247000</v>
      </c>
      <c r="V10" s="143">
        <v>1510000</v>
      </c>
      <c r="W10" s="143">
        <v>1685000</v>
      </c>
      <c r="X10" s="143">
        <v>1827000</v>
      </c>
      <c r="Y10" s="144">
        <v>1997000</v>
      </c>
      <c r="Z10" s="143">
        <v>2132000</v>
      </c>
      <c r="AA10" s="143">
        <v>2080000</v>
      </c>
      <c r="AB10" s="143">
        <v>2511000</v>
      </c>
      <c r="AC10" s="143">
        <v>2759000</v>
      </c>
      <c r="AD10" s="143">
        <v>2456000</v>
      </c>
      <c r="AE10" s="143">
        <v>2426000</v>
      </c>
      <c r="AF10" s="143">
        <v>2884000</v>
      </c>
      <c r="AG10" s="143">
        <v>3412000</v>
      </c>
      <c r="AH10" s="143">
        <v>3771000</v>
      </c>
      <c r="AI10" s="143">
        <v>3991000</v>
      </c>
      <c r="AJ10" s="143">
        <v>4105000</v>
      </c>
      <c r="AK10" s="143">
        <v>4822000</v>
      </c>
      <c r="AL10" s="143">
        <v>5479000</v>
      </c>
      <c r="AM10" s="143">
        <v>5068000</v>
      </c>
      <c r="AP10" s="83" t="s">
        <v>326</v>
      </c>
      <c r="AQ10" s="143">
        <v>5620000</v>
      </c>
      <c r="AR10" s="143">
        <v>5540000</v>
      </c>
      <c r="AS10" s="143">
        <v>6050000</v>
      </c>
      <c r="AT10" s="143">
        <v>5610000</v>
      </c>
      <c r="AU10" s="143">
        <v>5770000</v>
      </c>
      <c r="AV10" s="143">
        <v>6140000</v>
      </c>
      <c r="AW10" s="143">
        <v>6030000</v>
      </c>
      <c r="AX10" s="143">
        <v>5960000</v>
      </c>
      <c r="AY10" s="143">
        <v>6290000</v>
      </c>
      <c r="AZ10" s="143">
        <v>6010000</v>
      </c>
      <c r="BA10" s="143">
        <v>6480000</v>
      </c>
      <c r="BB10" s="143">
        <v>6870000</v>
      </c>
      <c r="BC10" s="143">
        <v>7100000</v>
      </c>
      <c r="BD10" s="143">
        <v>6980000</v>
      </c>
      <c r="BE10" s="143">
        <v>7160000</v>
      </c>
      <c r="BF10" s="143">
        <v>7390000</v>
      </c>
      <c r="BG10" s="143">
        <v>7610000</v>
      </c>
      <c r="BJ10" s="83" t="s">
        <v>271</v>
      </c>
      <c r="BL10" s="143">
        <v>29433</v>
      </c>
      <c r="BM10" s="143">
        <v>32662</v>
      </c>
      <c r="BN10" s="143">
        <v>31196</v>
      </c>
      <c r="BO10" s="143">
        <v>31500</v>
      </c>
      <c r="BP10" s="143">
        <v>53800</v>
      </c>
      <c r="BQ10" s="143">
        <v>92900</v>
      </c>
      <c r="BR10" s="143">
        <v>91200</v>
      </c>
      <c r="BS10" s="143">
        <v>179300</v>
      </c>
      <c r="BT10" s="143">
        <v>253000</v>
      </c>
      <c r="BU10" s="143">
        <v>322000</v>
      </c>
      <c r="BV10" s="143">
        <v>448000</v>
      </c>
      <c r="BW10" s="143">
        <v>420000</v>
      </c>
      <c r="BX10" s="143">
        <v>500000</v>
      </c>
      <c r="BY10" s="143">
        <v>1027000</v>
      </c>
      <c r="BZ10" s="143">
        <v>1102000</v>
      </c>
      <c r="CA10" s="143">
        <v>935000</v>
      </c>
      <c r="CB10" s="143">
        <v>1018000</v>
      </c>
      <c r="CC10" s="143">
        <v>1277000</v>
      </c>
      <c r="CD10" s="143">
        <v>1283000</v>
      </c>
      <c r="CE10" s="143">
        <v>1424000</v>
      </c>
      <c r="CF10" s="143">
        <v>1919000</v>
      </c>
      <c r="CG10" s="144">
        <v>1810000</v>
      </c>
      <c r="CH10" s="143">
        <v>1869000</v>
      </c>
      <c r="CI10" s="143">
        <v>1967000</v>
      </c>
      <c r="CJ10" s="143">
        <v>1815000</v>
      </c>
      <c r="CK10" s="143">
        <v>1585000</v>
      </c>
      <c r="CL10" s="143">
        <v>1275000</v>
      </c>
      <c r="CM10" s="143">
        <v>1969000</v>
      </c>
      <c r="CN10" s="143">
        <v>2870000</v>
      </c>
      <c r="CO10" s="143">
        <v>3749000</v>
      </c>
      <c r="CP10" s="143">
        <v>4064000</v>
      </c>
      <c r="CQ10" s="143">
        <v>3777000</v>
      </c>
      <c r="CR10" s="143">
        <v>4677000</v>
      </c>
      <c r="CS10" s="143">
        <v>4881000</v>
      </c>
      <c r="CT10" s="143">
        <v>4570000</v>
      </c>
      <c r="CU10" s="143">
        <v>5615000</v>
      </c>
      <c r="CX10" s="83" t="s">
        <v>326</v>
      </c>
      <c r="CY10" s="143">
        <v>4220000</v>
      </c>
      <c r="CZ10" s="143">
        <v>4270000</v>
      </c>
      <c r="DA10" s="143">
        <v>4550000</v>
      </c>
      <c r="DB10" s="143">
        <v>5170000</v>
      </c>
      <c r="DC10" s="143">
        <v>5470000</v>
      </c>
      <c r="DD10" s="143">
        <v>5270000</v>
      </c>
      <c r="DE10" s="143">
        <v>5010000</v>
      </c>
      <c r="DF10" s="143">
        <v>4160000</v>
      </c>
      <c r="DG10" s="143">
        <v>5260000</v>
      </c>
      <c r="DH10" s="143">
        <v>4820000</v>
      </c>
      <c r="DI10" s="143">
        <v>6220000</v>
      </c>
      <c r="DJ10" s="143">
        <v>5230000</v>
      </c>
      <c r="DK10" s="143">
        <v>4960000</v>
      </c>
      <c r="DL10" s="143">
        <v>4930000</v>
      </c>
      <c r="DM10" s="143">
        <v>6030000</v>
      </c>
      <c r="DN10" s="143">
        <v>5130000</v>
      </c>
      <c r="DO10" s="143">
        <v>6070000</v>
      </c>
      <c r="DS10" s="83" t="s">
        <v>326</v>
      </c>
      <c r="DT10" s="143">
        <v>3730000</v>
      </c>
      <c r="DU10" s="143">
        <v>4610000</v>
      </c>
      <c r="DV10" s="143">
        <v>6550000</v>
      </c>
      <c r="DW10" s="143">
        <v>6090000</v>
      </c>
      <c r="DX10" s="143">
        <v>3650000</v>
      </c>
      <c r="DY10" s="143">
        <v>5510000</v>
      </c>
      <c r="DZ10" s="143">
        <v>5990000</v>
      </c>
      <c r="EA10" s="143">
        <v>5290000</v>
      </c>
      <c r="EB10" s="143">
        <v>5010000</v>
      </c>
      <c r="EC10" s="143">
        <v>5480000</v>
      </c>
      <c r="ED10" s="143">
        <v>5130000</v>
      </c>
      <c r="EE10" s="143">
        <v>4580000</v>
      </c>
      <c r="EF10" s="143">
        <v>6290000</v>
      </c>
      <c r="EG10" s="143">
        <v>6190000</v>
      </c>
      <c r="EH10" s="143">
        <v>7040000</v>
      </c>
      <c r="EI10" s="143">
        <v>7180000</v>
      </c>
      <c r="EJ10" s="143">
        <v>8720000</v>
      </c>
    </row>
    <row r="11" spans="1:140" s="83" customFormat="1">
      <c r="C11" s="83" t="s">
        <v>277</v>
      </c>
      <c r="D11" s="143">
        <v>5157</v>
      </c>
      <c r="E11" s="143">
        <v>4142</v>
      </c>
      <c r="F11" s="143">
        <v>6399</v>
      </c>
      <c r="G11" s="143">
        <v>20100</v>
      </c>
      <c r="H11" s="143">
        <v>44700</v>
      </c>
      <c r="I11" s="143">
        <v>46600</v>
      </c>
      <c r="J11" s="143">
        <v>64200</v>
      </c>
      <c r="K11" s="143">
        <v>137700</v>
      </c>
      <c r="L11" s="143">
        <v>197100</v>
      </c>
      <c r="M11" s="143">
        <v>252600</v>
      </c>
      <c r="N11" s="143">
        <v>246000</v>
      </c>
      <c r="O11" s="143">
        <v>297000</v>
      </c>
      <c r="P11" s="144">
        <v>220000</v>
      </c>
      <c r="Q11" s="143">
        <v>323000</v>
      </c>
      <c r="R11" s="143">
        <v>404000</v>
      </c>
      <c r="S11" s="143">
        <v>410000</v>
      </c>
      <c r="T11" s="143">
        <v>426000</v>
      </c>
      <c r="U11" s="143">
        <v>388000</v>
      </c>
      <c r="V11" s="143">
        <v>479000</v>
      </c>
      <c r="W11" s="143">
        <v>522000</v>
      </c>
      <c r="X11" s="143">
        <v>542000</v>
      </c>
      <c r="Y11" s="144">
        <v>670000</v>
      </c>
      <c r="Z11" s="143">
        <v>579000</v>
      </c>
      <c r="AA11" s="143">
        <v>562000</v>
      </c>
      <c r="AB11" s="143">
        <v>901000</v>
      </c>
      <c r="AC11" s="143">
        <v>929000</v>
      </c>
      <c r="AD11" s="143">
        <v>699000</v>
      </c>
      <c r="AE11" s="143">
        <v>783000</v>
      </c>
      <c r="AF11" s="143">
        <v>887000</v>
      </c>
      <c r="AG11" s="143">
        <v>990000</v>
      </c>
      <c r="AH11" s="143">
        <v>1025000</v>
      </c>
      <c r="AI11" s="143">
        <v>1216000</v>
      </c>
      <c r="AJ11" s="143">
        <v>1285000</v>
      </c>
      <c r="AK11" s="143">
        <v>1804000</v>
      </c>
      <c r="AL11" s="143">
        <v>2120000</v>
      </c>
      <c r="AM11" s="143">
        <v>2131000</v>
      </c>
      <c r="AP11" s="83" t="s">
        <v>327</v>
      </c>
      <c r="AQ11" s="143">
        <v>310000</v>
      </c>
      <c r="AR11" s="143">
        <v>320000</v>
      </c>
      <c r="AS11" s="143">
        <v>340000</v>
      </c>
      <c r="AT11" s="143">
        <v>380000</v>
      </c>
      <c r="AU11" s="143">
        <v>330000</v>
      </c>
      <c r="AV11" s="143">
        <v>350000</v>
      </c>
      <c r="AW11" s="143">
        <v>290000</v>
      </c>
      <c r="AX11" s="143">
        <v>270000</v>
      </c>
      <c r="AY11" s="143">
        <v>300000</v>
      </c>
      <c r="AZ11" s="143">
        <v>290000</v>
      </c>
      <c r="BA11" s="143">
        <v>290000</v>
      </c>
      <c r="BB11" s="143">
        <v>350000</v>
      </c>
      <c r="BC11" s="143">
        <v>270000</v>
      </c>
      <c r="BD11" s="143">
        <v>360000</v>
      </c>
      <c r="BE11" s="143">
        <v>450000</v>
      </c>
      <c r="BF11" s="143">
        <v>330000</v>
      </c>
      <c r="BG11" s="143">
        <v>370000</v>
      </c>
      <c r="BK11" s="83" t="s">
        <v>277</v>
      </c>
      <c r="BL11" s="143">
        <v>11365</v>
      </c>
      <c r="BM11" s="143">
        <v>590</v>
      </c>
      <c r="BN11" s="143">
        <v>2500</v>
      </c>
      <c r="BO11" s="143">
        <v>17200</v>
      </c>
      <c r="BP11" s="143">
        <v>33400</v>
      </c>
      <c r="BQ11" s="143">
        <v>60800</v>
      </c>
      <c r="BR11" s="143">
        <v>54000</v>
      </c>
      <c r="BS11" s="143">
        <v>100900</v>
      </c>
      <c r="BT11" s="143">
        <v>168100</v>
      </c>
      <c r="BU11" s="143">
        <v>179900</v>
      </c>
      <c r="BV11" s="143">
        <v>267000</v>
      </c>
      <c r="BW11" s="143">
        <v>324000</v>
      </c>
      <c r="BX11" s="143">
        <v>189000</v>
      </c>
      <c r="BY11" s="143">
        <v>427000</v>
      </c>
      <c r="BZ11" s="143">
        <v>267000</v>
      </c>
      <c r="CA11" s="143">
        <v>348000</v>
      </c>
      <c r="CB11" s="143">
        <v>314000</v>
      </c>
      <c r="CC11" s="143">
        <v>577000</v>
      </c>
      <c r="CD11" s="143">
        <v>381000</v>
      </c>
      <c r="CE11" s="143">
        <v>472000</v>
      </c>
      <c r="CF11" s="143">
        <v>706000</v>
      </c>
      <c r="CG11" s="144">
        <v>455000</v>
      </c>
      <c r="CH11" s="143">
        <v>467000</v>
      </c>
      <c r="CI11" s="143">
        <v>497000</v>
      </c>
      <c r="CJ11" s="143">
        <v>896000</v>
      </c>
      <c r="CK11" s="143">
        <v>654000</v>
      </c>
      <c r="CL11" s="143">
        <v>221000</v>
      </c>
      <c r="CM11" s="143">
        <v>336000</v>
      </c>
      <c r="CN11" s="143">
        <v>588000</v>
      </c>
      <c r="CO11" s="143">
        <v>967000</v>
      </c>
      <c r="CP11" s="143">
        <v>617000</v>
      </c>
      <c r="CQ11" s="143">
        <v>839000</v>
      </c>
      <c r="CR11" s="143">
        <v>963000</v>
      </c>
      <c r="CS11" s="143">
        <v>1075000</v>
      </c>
      <c r="CT11" s="143">
        <v>1028000</v>
      </c>
      <c r="CU11" s="143">
        <v>1893000</v>
      </c>
      <c r="CX11" s="83" t="s">
        <v>327</v>
      </c>
      <c r="CY11" s="143">
        <v>280000</v>
      </c>
      <c r="CZ11" s="143">
        <v>370000</v>
      </c>
      <c r="DA11" s="143">
        <v>460000</v>
      </c>
      <c r="DB11" s="143">
        <v>300000</v>
      </c>
      <c r="DC11" s="143">
        <v>540000</v>
      </c>
      <c r="DD11" s="143">
        <v>1060000</v>
      </c>
      <c r="DE11" s="143">
        <v>460000</v>
      </c>
      <c r="DF11" s="143">
        <v>340000</v>
      </c>
      <c r="DG11" s="143">
        <v>480000</v>
      </c>
      <c r="DH11" s="143">
        <v>270000</v>
      </c>
      <c r="DI11" s="143">
        <v>280000</v>
      </c>
      <c r="DJ11" s="143">
        <v>230000</v>
      </c>
      <c r="DK11" s="143">
        <v>260000</v>
      </c>
      <c r="DL11" s="143">
        <v>340000</v>
      </c>
      <c r="DM11" s="143">
        <v>310000</v>
      </c>
      <c r="DN11" s="143">
        <v>590000</v>
      </c>
      <c r="DO11" s="143">
        <v>350000</v>
      </c>
      <c r="DS11" s="83" t="s">
        <v>327</v>
      </c>
      <c r="DT11" s="143">
        <v>210000</v>
      </c>
      <c r="DU11" s="143">
        <v>540000</v>
      </c>
      <c r="DV11" s="143">
        <v>380000</v>
      </c>
      <c r="DW11" s="143">
        <v>140000</v>
      </c>
      <c r="DX11" s="143">
        <v>340000</v>
      </c>
      <c r="DY11" s="143">
        <v>270000</v>
      </c>
      <c r="DZ11" s="143">
        <v>260000</v>
      </c>
      <c r="EA11" s="143">
        <v>240000</v>
      </c>
      <c r="EB11" s="143">
        <v>390000</v>
      </c>
      <c r="EC11" s="143">
        <v>170000</v>
      </c>
      <c r="ED11" s="143">
        <v>240000</v>
      </c>
      <c r="EE11" s="143">
        <v>210000</v>
      </c>
      <c r="EF11" s="143">
        <v>670000</v>
      </c>
      <c r="EG11" s="143">
        <v>780000</v>
      </c>
      <c r="EH11" s="143">
        <v>290000</v>
      </c>
      <c r="EI11" s="143">
        <v>620000</v>
      </c>
      <c r="EJ11" s="143">
        <v>2020000</v>
      </c>
    </row>
    <row r="12" spans="1:140" s="83" customFormat="1">
      <c r="C12" s="83" t="s">
        <v>330</v>
      </c>
      <c r="D12" s="143">
        <v>1831</v>
      </c>
      <c r="E12" s="143">
        <v>5140</v>
      </c>
      <c r="F12" s="143">
        <v>8190</v>
      </c>
      <c r="G12" s="143"/>
      <c r="H12" s="143"/>
      <c r="I12" s="143"/>
      <c r="J12" s="143"/>
      <c r="K12" s="143"/>
      <c r="L12" s="143"/>
      <c r="M12" s="143"/>
      <c r="N12" s="143"/>
      <c r="O12" s="143"/>
      <c r="P12" s="144">
        <v>211000</v>
      </c>
      <c r="Q12" s="143">
        <v>290000</v>
      </c>
      <c r="R12" s="143">
        <v>334000</v>
      </c>
      <c r="S12" s="143">
        <v>306000</v>
      </c>
      <c r="T12" s="143">
        <v>375000</v>
      </c>
      <c r="U12" s="143">
        <v>334000</v>
      </c>
      <c r="V12" s="143">
        <v>335000</v>
      </c>
      <c r="W12" s="143">
        <v>367000</v>
      </c>
      <c r="X12" s="143">
        <v>404000</v>
      </c>
      <c r="Y12" s="144">
        <v>352000</v>
      </c>
      <c r="Z12" s="143">
        <v>354000</v>
      </c>
      <c r="AA12" s="143">
        <v>419000</v>
      </c>
      <c r="AB12" s="143">
        <v>293000</v>
      </c>
      <c r="AC12" s="143">
        <v>332000</v>
      </c>
      <c r="AD12" s="143">
        <v>316000</v>
      </c>
      <c r="AE12" s="143">
        <v>292000</v>
      </c>
      <c r="AF12" s="143">
        <v>304000</v>
      </c>
      <c r="AG12" s="143">
        <v>377000</v>
      </c>
      <c r="AH12" s="143">
        <v>451000</v>
      </c>
      <c r="AI12" s="143">
        <v>481000</v>
      </c>
      <c r="AJ12" s="143">
        <v>552000</v>
      </c>
      <c r="AK12" s="143">
        <v>653000</v>
      </c>
      <c r="AL12" s="143">
        <v>869000</v>
      </c>
      <c r="AM12" s="143">
        <v>762000</v>
      </c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K12" s="83" t="s">
        <v>330</v>
      </c>
      <c r="BL12" s="143">
        <v>1911</v>
      </c>
      <c r="BM12" s="143">
        <v>17549</v>
      </c>
      <c r="BN12" s="143">
        <v>3985</v>
      </c>
      <c r="BO12" s="143"/>
      <c r="BP12" s="143"/>
      <c r="BQ12" s="143"/>
      <c r="BR12" s="143"/>
      <c r="BS12" s="143"/>
      <c r="BT12" s="143"/>
      <c r="BU12" s="143"/>
      <c r="BV12" s="143"/>
      <c r="BW12" s="143"/>
      <c r="BX12" s="143">
        <v>147000</v>
      </c>
      <c r="BY12" s="143">
        <v>393000</v>
      </c>
      <c r="BZ12" s="143">
        <v>436000</v>
      </c>
      <c r="CA12" s="143">
        <v>292000</v>
      </c>
      <c r="CB12" s="143">
        <v>393000</v>
      </c>
      <c r="CC12" s="143">
        <v>382000</v>
      </c>
      <c r="CD12" s="143">
        <v>402000</v>
      </c>
      <c r="CE12" s="143">
        <v>407000</v>
      </c>
      <c r="CF12" s="143">
        <v>375000</v>
      </c>
      <c r="CG12" s="144">
        <v>431000</v>
      </c>
      <c r="CH12" s="143">
        <v>470000</v>
      </c>
      <c r="CI12" s="143">
        <v>528000</v>
      </c>
      <c r="CJ12" s="143">
        <v>171000</v>
      </c>
      <c r="CK12" s="143">
        <v>273000</v>
      </c>
      <c r="CL12" s="143">
        <v>334000</v>
      </c>
      <c r="CM12" s="143">
        <v>345000</v>
      </c>
      <c r="CN12" s="143">
        <v>336000</v>
      </c>
      <c r="CO12" s="143">
        <v>354000</v>
      </c>
      <c r="CP12" s="143">
        <v>369000</v>
      </c>
      <c r="CQ12" s="143">
        <v>346000</v>
      </c>
      <c r="CR12" s="143">
        <v>646000</v>
      </c>
      <c r="CS12" s="143">
        <v>958000</v>
      </c>
      <c r="CT12" s="143">
        <v>832000</v>
      </c>
      <c r="CU12" s="143">
        <v>517000</v>
      </c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</row>
    <row r="13" spans="1:140" s="83" customFormat="1">
      <c r="C13" s="83" t="s">
        <v>307</v>
      </c>
      <c r="D13" s="143"/>
      <c r="E13" s="143"/>
      <c r="F13" s="143"/>
      <c r="G13" s="143"/>
      <c r="H13" s="143"/>
      <c r="I13" s="143"/>
      <c r="J13" s="143"/>
      <c r="K13" s="143"/>
      <c r="L13" s="143">
        <v>1200</v>
      </c>
      <c r="M13" s="143">
        <v>700</v>
      </c>
      <c r="N13" s="143">
        <v>1000</v>
      </c>
      <c r="O13" s="143">
        <v>1000</v>
      </c>
      <c r="P13" s="144">
        <v>2000</v>
      </c>
      <c r="Q13" s="143">
        <v>1000</v>
      </c>
      <c r="R13" s="143">
        <v>1000</v>
      </c>
      <c r="S13" s="143">
        <v>3000</v>
      </c>
      <c r="T13" s="143">
        <v>3000</v>
      </c>
      <c r="U13" s="143">
        <v>2000</v>
      </c>
      <c r="V13" s="143">
        <v>6000</v>
      </c>
      <c r="W13" s="143">
        <v>4000</v>
      </c>
      <c r="X13" s="143">
        <v>3000</v>
      </c>
      <c r="Y13" s="144">
        <v>4000</v>
      </c>
      <c r="Z13" s="143">
        <v>5000</v>
      </c>
      <c r="AA13" s="143">
        <v>3000</v>
      </c>
      <c r="AB13" s="143">
        <v>3000</v>
      </c>
      <c r="AC13" s="143">
        <v>4000</v>
      </c>
      <c r="AD13" s="143">
        <v>6000</v>
      </c>
      <c r="AE13" s="143">
        <v>3000</v>
      </c>
      <c r="AF13" s="143">
        <v>8000</v>
      </c>
      <c r="AG13" s="143">
        <v>8000</v>
      </c>
      <c r="AH13" s="143">
        <v>7000</v>
      </c>
      <c r="AI13" s="143">
        <v>9000</v>
      </c>
      <c r="AJ13" s="143">
        <v>6000</v>
      </c>
      <c r="AK13" s="143">
        <v>7000</v>
      </c>
      <c r="AL13" s="143">
        <v>11000</v>
      </c>
      <c r="AM13" s="143">
        <v>12000</v>
      </c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K13" s="83" t="s">
        <v>307</v>
      </c>
      <c r="BL13" s="143"/>
      <c r="BM13" s="143"/>
      <c r="BN13" s="143"/>
      <c r="BO13" s="143"/>
      <c r="BP13" s="143"/>
      <c r="BQ13" s="143"/>
      <c r="BR13" s="143"/>
      <c r="BS13" s="143"/>
      <c r="BT13" s="143">
        <v>5800</v>
      </c>
      <c r="BU13" s="143">
        <v>2500</v>
      </c>
      <c r="BV13" s="143">
        <v>0</v>
      </c>
      <c r="BW13" s="143">
        <v>0</v>
      </c>
      <c r="BX13" s="143">
        <v>7000</v>
      </c>
      <c r="BY13" s="143">
        <v>1000</v>
      </c>
      <c r="BZ13" s="143">
        <v>0</v>
      </c>
      <c r="CA13" s="143">
        <v>1000</v>
      </c>
      <c r="CB13" s="143">
        <v>3000</v>
      </c>
      <c r="CC13" s="143">
        <v>0</v>
      </c>
      <c r="CD13" s="143">
        <v>3000</v>
      </c>
      <c r="CE13" s="143">
        <v>1000</v>
      </c>
      <c r="CF13" s="143">
        <v>3000</v>
      </c>
      <c r="CG13" s="144">
        <v>0</v>
      </c>
      <c r="CH13" s="143">
        <v>9000</v>
      </c>
      <c r="CI13" s="143">
        <v>4000</v>
      </c>
      <c r="CJ13" s="143">
        <v>5000</v>
      </c>
      <c r="CK13" s="143">
        <v>3000</v>
      </c>
      <c r="CL13" s="143">
        <v>1000</v>
      </c>
      <c r="CM13" s="143">
        <v>2000</v>
      </c>
      <c r="CN13" s="143">
        <v>10000</v>
      </c>
      <c r="CO13" s="143">
        <v>8000</v>
      </c>
      <c r="CP13" s="143">
        <v>6000</v>
      </c>
      <c r="CQ13" s="143">
        <v>7000</v>
      </c>
      <c r="CR13" s="143">
        <v>5000</v>
      </c>
      <c r="CS13" s="143">
        <v>3000</v>
      </c>
      <c r="CT13" s="143">
        <v>24000</v>
      </c>
      <c r="CU13" s="143">
        <v>23000</v>
      </c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</row>
    <row r="14" spans="1:140" s="83" customFormat="1">
      <c r="C14" s="83" t="s">
        <v>331</v>
      </c>
      <c r="D14" s="143">
        <v>769</v>
      </c>
      <c r="E14" s="143">
        <v>328</v>
      </c>
      <c r="F14" s="143">
        <v>1305</v>
      </c>
      <c r="G14" s="143">
        <v>2700</v>
      </c>
      <c r="H14" s="143">
        <v>700</v>
      </c>
      <c r="I14" s="143">
        <v>3300</v>
      </c>
      <c r="J14" s="143">
        <v>3900</v>
      </c>
      <c r="K14" s="143">
        <v>7200</v>
      </c>
      <c r="L14" s="143">
        <v>13200</v>
      </c>
      <c r="M14" s="143">
        <v>16600</v>
      </c>
      <c r="N14" s="143">
        <v>14000</v>
      </c>
      <c r="O14" s="143">
        <v>9000</v>
      </c>
      <c r="P14" s="144">
        <v>15000</v>
      </c>
      <c r="Q14" s="143">
        <v>24000</v>
      </c>
      <c r="R14" s="143">
        <v>42000</v>
      </c>
      <c r="S14" s="143">
        <v>38000</v>
      </c>
      <c r="T14" s="143">
        <v>37000</v>
      </c>
      <c r="U14" s="143">
        <v>97000</v>
      </c>
      <c r="V14" s="143">
        <v>106000</v>
      </c>
      <c r="W14" s="143">
        <v>98000</v>
      </c>
      <c r="X14" s="143">
        <v>136000</v>
      </c>
      <c r="Y14" s="144">
        <v>137000</v>
      </c>
      <c r="Z14" s="143">
        <v>170000</v>
      </c>
      <c r="AA14" s="143">
        <v>127000</v>
      </c>
      <c r="AB14" s="143">
        <v>122000</v>
      </c>
      <c r="AC14" s="143">
        <v>201000</v>
      </c>
      <c r="AD14" s="143">
        <v>175000</v>
      </c>
      <c r="AE14" s="143">
        <v>143000</v>
      </c>
      <c r="AF14" s="143">
        <v>190000</v>
      </c>
      <c r="AG14" s="143">
        <v>192000</v>
      </c>
      <c r="AH14" s="143">
        <v>180000</v>
      </c>
      <c r="AI14" s="143">
        <v>293000</v>
      </c>
      <c r="AJ14" s="143">
        <v>206000</v>
      </c>
      <c r="AK14" s="143">
        <v>226000</v>
      </c>
      <c r="AL14" s="143">
        <v>157000</v>
      </c>
      <c r="AM14" s="143">
        <v>73000</v>
      </c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K14" s="83" t="s">
        <v>331</v>
      </c>
      <c r="BL14" s="143">
        <v>4096</v>
      </c>
      <c r="BM14" s="143">
        <v>0</v>
      </c>
      <c r="BN14" s="143">
        <v>15066</v>
      </c>
      <c r="BO14" s="143">
        <v>0</v>
      </c>
      <c r="BP14" s="143">
        <v>0</v>
      </c>
      <c r="BQ14" s="143">
        <v>2900</v>
      </c>
      <c r="BR14" s="143">
        <v>2800</v>
      </c>
      <c r="BS14" s="143">
        <v>40600</v>
      </c>
      <c r="BT14" s="143">
        <v>10400</v>
      </c>
      <c r="BU14" s="143">
        <v>8400</v>
      </c>
      <c r="BV14" s="143">
        <v>15000</v>
      </c>
      <c r="BW14" s="143">
        <v>5000</v>
      </c>
      <c r="BX14" s="143">
        <v>17000</v>
      </c>
      <c r="BY14" s="143">
        <v>19000</v>
      </c>
      <c r="BZ14" s="143">
        <v>65000</v>
      </c>
      <c r="CA14" s="143">
        <v>20000</v>
      </c>
      <c r="CB14" s="143">
        <v>37000</v>
      </c>
      <c r="CC14" s="143">
        <v>18000</v>
      </c>
      <c r="CD14" s="143">
        <v>39000</v>
      </c>
      <c r="CE14" s="143">
        <v>58000</v>
      </c>
      <c r="CF14" s="143">
        <v>74000</v>
      </c>
      <c r="CG14" s="144">
        <v>99000</v>
      </c>
      <c r="CH14" s="143">
        <v>74000</v>
      </c>
      <c r="CI14" s="143">
        <v>84000</v>
      </c>
      <c r="CJ14" s="143">
        <v>85000</v>
      </c>
      <c r="CK14" s="143">
        <v>56000</v>
      </c>
      <c r="CL14" s="143">
        <v>56000</v>
      </c>
      <c r="CM14" s="143">
        <v>89000</v>
      </c>
      <c r="CN14" s="143">
        <v>82000</v>
      </c>
      <c r="CO14" s="143">
        <v>285000</v>
      </c>
      <c r="CP14" s="143">
        <v>458000</v>
      </c>
      <c r="CQ14" s="143">
        <v>179000</v>
      </c>
      <c r="CR14" s="143">
        <v>228000</v>
      </c>
      <c r="CS14" s="143">
        <v>109000</v>
      </c>
      <c r="CT14" s="143">
        <v>61000</v>
      </c>
      <c r="CU14" s="143">
        <v>38000</v>
      </c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</row>
    <row r="15" spans="1:140" s="83" customFormat="1">
      <c r="C15" s="83" t="s">
        <v>324</v>
      </c>
      <c r="D15" s="143">
        <v>10487</v>
      </c>
      <c r="E15" s="143">
        <v>12088</v>
      </c>
      <c r="F15" s="143">
        <v>15589</v>
      </c>
      <c r="G15" s="143">
        <v>20100</v>
      </c>
      <c r="H15" s="143">
        <v>16800</v>
      </c>
      <c r="I15" s="143">
        <v>24800</v>
      </c>
      <c r="J15" s="143">
        <v>26500</v>
      </c>
      <c r="K15" s="143">
        <v>33700</v>
      </c>
      <c r="L15" s="143">
        <v>49500</v>
      </c>
      <c r="M15" s="143">
        <v>65800</v>
      </c>
      <c r="N15" s="143">
        <v>125000</v>
      </c>
      <c r="O15" s="143">
        <v>105000</v>
      </c>
      <c r="P15" s="144">
        <v>151000</v>
      </c>
      <c r="Q15" s="143">
        <v>211000</v>
      </c>
      <c r="R15" s="143">
        <v>282000</v>
      </c>
      <c r="S15" s="143">
        <v>304000</v>
      </c>
      <c r="T15" s="143">
        <v>310000</v>
      </c>
      <c r="U15" s="143">
        <v>413000</v>
      </c>
      <c r="V15" s="143">
        <v>547000</v>
      </c>
      <c r="W15" s="143">
        <v>665000</v>
      </c>
      <c r="X15" s="143">
        <v>698000</v>
      </c>
      <c r="Y15" s="144">
        <v>784000</v>
      </c>
      <c r="Z15" s="143">
        <v>949000</v>
      </c>
      <c r="AA15" s="143">
        <v>888000</v>
      </c>
      <c r="AB15" s="143">
        <v>1112000</v>
      </c>
      <c r="AC15" s="143">
        <v>1216000</v>
      </c>
      <c r="AD15" s="143">
        <v>1185000</v>
      </c>
      <c r="AE15" s="143">
        <v>1119000</v>
      </c>
      <c r="AF15" s="143">
        <v>1441000</v>
      </c>
      <c r="AG15" s="143">
        <v>1733000</v>
      </c>
      <c r="AH15" s="143">
        <v>1999000</v>
      </c>
      <c r="AI15" s="143">
        <v>1895000</v>
      </c>
      <c r="AJ15" s="143">
        <v>1968000</v>
      </c>
      <c r="AK15" s="143">
        <v>2071000</v>
      </c>
      <c r="AL15" s="143">
        <v>2278000</v>
      </c>
      <c r="AM15" s="143">
        <v>2049000</v>
      </c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K15" s="83" t="s">
        <v>324</v>
      </c>
      <c r="BL15" s="143">
        <v>3563</v>
      </c>
      <c r="BM15" s="143">
        <v>6554</v>
      </c>
      <c r="BN15" s="143">
        <v>7690</v>
      </c>
      <c r="BO15" s="143">
        <v>14200</v>
      </c>
      <c r="BP15" s="143">
        <v>19400</v>
      </c>
      <c r="BQ15" s="143">
        <v>23900</v>
      </c>
      <c r="BR15" s="143">
        <v>28600</v>
      </c>
      <c r="BS15" s="143">
        <v>35800</v>
      </c>
      <c r="BT15" s="143">
        <v>65600</v>
      </c>
      <c r="BU15" s="143">
        <v>127500</v>
      </c>
      <c r="BV15" s="143">
        <v>157000</v>
      </c>
      <c r="BW15" s="143">
        <v>86000</v>
      </c>
      <c r="BX15" s="143">
        <v>133000</v>
      </c>
      <c r="BY15" s="143">
        <v>183000</v>
      </c>
      <c r="BZ15" s="143">
        <v>331000</v>
      </c>
      <c r="CA15" s="143">
        <v>273000</v>
      </c>
      <c r="CB15" s="143">
        <v>266000</v>
      </c>
      <c r="CC15" s="143">
        <v>288000</v>
      </c>
      <c r="CD15" s="143">
        <v>440000</v>
      </c>
      <c r="CE15" s="143">
        <v>459000</v>
      </c>
      <c r="CF15" s="143">
        <v>719000</v>
      </c>
      <c r="CG15" s="144">
        <v>757000</v>
      </c>
      <c r="CH15" s="143">
        <v>828000</v>
      </c>
      <c r="CI15" s="143">
        <v>820000</v>
      </c>
      <c r="CJ15" s="143">
        <v>646000</v>
      </c>
      <c r="CK15" s="143">
        <v>484000</v>
      </c>
      <c r="CL15" s="143">
        <v>610000</v>
      </c>
      <c r="CM15" s="143">
        <v>1146000</v>
      </c>
      <c r="CN15" s="143">
        <v>1748000</v>
      </c>
      <c r="CO15" s="143">
        <v>2053000</v>
      </c>
      <c r="CP15" s="143">
        <v>2562000</v>
      </c>
      <c r="CQ15" s="143">
        <v>2328000</v>
      </c>
      <c r="CR15" s="143">
        <v>2810000</v>
      </c>
      <c r="CS15" s="143">
        <v>2698000</v>
      </c>
      <c r="CT15" s="143">
        <v>2560000</v>
      </c>
      <c r="CU15" s="143">
        <v>3078000</v>
      </c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</row>
    <row r="16" spans="1:140" s="83" customFormat="1">
      <c r="C16" s="83" t="s">
        <v>332</v>
      </c>
      <c r="D16" s="143">
        <v>3897</v>
      </c>
      <c r="E16" s="143">
        <v>3245</v>
      </c>
      <c r="F16" s="143">
        <v>3344</v>
      </c>
      <c r="G16" s="143">
        <v>800</v>
      </c>
      <c r="H16" s="143">
        <v>5200</v>
      </c>
      <c r="I16" s="143">
        <v>4100</v>
      </c>
      <c r="J16" s="143">
        <v>3100</v>
      </c>
      <c r="K16" s="143">
        <v>5100</v>
      </c>
      <c r="L16" s="143">
        <v>8000</v>
      </c>
      <c r="M16" s="143">
        <v>4300</v>
      </c>
      <c r="N16" s="143">
        <v>7000</v>
      </c>
      <c r="O16" s="143">
        <v>13000</v>
      </c>
      <c r="P16" s="144">
        <v>18000</v>
      </c>
      <c r="Q16" s="143">
        <v>5000</v>
      </c>
      <c r="R16" s="143">
        <v>10000</v>
      </c>
      <c r="S16" s="143">
        <v>6000</v>
      </c>
      <c r="T16" s="143">
        <v>8000</v>
      </c>
      <c r="U16" s="143">
        <v>13000</v>
      </c>
      <c r="V16" s="143">
        <v>37000</v>
      </c>
      <c r="W16" s="143">
        <v>29000</v>
      </c>
      <c r="X16" s="143">
        <v>44000</v>
      </c>
      <c r="Y16" s="144">
        <v>50000</v>
      </c>
      <c r="Z16" s="143">
        <v>76000</v>
      </c>
      <c r="AA16" s="143">
        <v>81000</v>
      </c>
      <c r="AB16" s="143">
        <v>79000</v>
      </c>
      <c r="AC16" s="143">
        <v>77000</v>
      </c>
      <c r="AD16" s="143">
        <v>74000</v>
      </c>
      <c r="AE16" s="143">
        <v>86000</v>
      </c>
      <c r="AF16" s="143">
        <v>53000</v>
      </c>
      <c r="AG16" s="143">
        <v>112000</v>
      </c>
      <c r="AH16" s="143">
        <v>109000</v>
      </c>
      <c r="AI16" s="143">
        <v>97000</v>
      </c>
      <c r="AJ16" s="143">
        <v>88000</v>
      </c>
      <c r="AK16" s="143">
        <v>60000</v>
      </c>
      <c r="AL16" s="143">
        <v>44000</v>
      </c>
      <c r="AM16" s="143">
        <v>42000</v>
      </c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K16" s="83" t="s">
        <v>332</v>
      </c>
      <c r="BL16" s="143">
        <v>4263</v>
      </c>
      <c r="BM16" s="143">
        <v>2000</v>
      </c>
      <c r="BN16" s="143">
        <v>1956</v>
      </c>
      <c r="BO16" s="143">
        <v>100</v>
      </c>
      <c r="BP16" s="143">
        <v>1000</v>
      </c>
      <c r="BQ16" s="143">
        <v>5400</v>
      </c>
      <c r="BR16" s="143">
        <v>5900</v>
      </c>
      <c r="BS16" s="143">
        <v>2100</v>
      </c>
      <c r="BT16" s="143">
        <v>3100</v>
      </c>
      <c r="BU16" s="143">
        <v>3700</v>
      </c>
      <c r="BV16" s="143">
        <v>8000</v>
      </c>
      <c r="BW16" s="143">
        <v>5000</v>
      </c>
      <c r="BX16" s="143">
        <v>7000</v>
      </c>
      <c r="BY16" s="143">
        <v>4000</v>
      </c>
      <c r="BZ16" s="143">
        <v>3000</v>
      </c>
      <c r="CA16" s="143">
        <v>1000</v>
      </c>
      <c r="CB16" s="143">
        <v>4000</v>
      </c>
      <c r="CC16" s="143">
        <v>12000</v>
      </c>
      <c r="CD16" s="143">
        <v>17000</v>
      </c>
      <c r="CE16" s="143">
        <v>26000</v>
      </c>
      <c r="CF16" s="143">
        <v>43000</v>
      </c>
      <c r="CG16" s="144">
        <v>67000</v>
      </c>
      <c r="CH16" s="143">
        <v>21000</v>
      </c>
      <c r="CI16" s="143">
        <v>34000</v>
      </c>
      <c r="CJ16" s="143">
        <v>13000</v>
      </c>
      <c r="CK16" s="143">
        <v>115000</v>
      </c>
      <c r="CL16" s="143">
        <v>53000</v>
      </c>
      <c r="CM16" s="143">
        <v>50000</v>
      </c>
      <c r="CN16" s="143">
        <v>107000</v>
      </c>
      <c r="CO16" s="143">
        <v>81000</v>
      </c>
      <c r="CP16" s="143">
        <v>53000</v>
      </c>
      <c r="CQ16" s="143">
        <v>78000</v>
      </c>
      <c r="CR16" s="143">
        <v>26000</v>
      </c>
      <c r="CS16" s="143">
        <v>38000</v>
      </c>
      <c r="CT16" s="143">
        <v>64000</v>
      </c>
      <c r="CU16" s="143">
        <v>65000</v>
      </c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</row>
    <row r="17" spans="1:140" s="83" customFormat="1"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4"/>
      <c r="Q17" s="143"/>
      <c r="R17" s="143"/>
      <c r="S17" s="143"/>
      <c r="T17" s="143"/>
      <c r="U17" s="143"/>
      <c r="V17" s="143"/>
      <c r="W17" s="143"/>
      <c r="X17" s="143"/>
      <c r="Y17" s="144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4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</row>
    <row r="18" spans="1:140" s="83" customFormat="1">
      <c r="B18" s="83" t="s">
        <v>272</v>
      </c>
      <c r="C18" s="83" t="s">
        <v>386</v>
      </c>
      <c r="D18" s="143">
        <v>36817</v>
      </c>
      <c r="E18" s="143">
        <v>41635</v>
      </c>
      <c r="F18" s="143">
        <v>58753</v>
      </c>
      <c r="G18" s="143">
        <v>67500</v>
      </c>
      <c r="H18" s="143">
        <v>84900</v>
      </c>
      <c r="I18" s="143">
        <v>111800</v>
      </c>
      <c r="J18" s="143">
        <v>141900</v>
      </c>
      <c r="K18" s="143">
        <v>180000</v>
      </c>
      <c r="L18" s="143">
        <v>215600</v>
      </c>
      <c r="M18" s="143">
        <v>274300</v>
      </c>
      <c r="N18" s="143">
        <v>326000</v>
      </c>
      <c r="O18" s="143">
        <v>365000</v>
      </c>
      <c r="P18" s="144">
        <f>家計主要指標3!AT19</f>
        <v>349000</v>
      </c>
      <c r="Q18" s="143">
        <v>407000</v>
      </c>
      <c r="R18" s="143">
        <v>417000</v>
      </c>
      <c r="S18" s="143">
        <v>446000</v>
      </c>
      <c r="T18" s="143">
        <v>516000</v>
      </c>
      <c r="U18" s="143">
        <v>496000</v>
      </c>
      <c r="V18" s="143">
        <v>569000</v>
      </c>
      <c r="W18" s="143">
        <v>677000</v>
      </c>
      <c r="X18" s="143">
        <v>674000</v>
      </c>
      <c r="Y18" s="144">
        <v>650000</v>
      </c>
      <c r="Z18" s="143">
        <v>693000</v>
      </c>
      <c r="AA18" s="143">
        <v>687000</v>
      </c>
      <c r="AB18" s="143">
        <v>743000</v>
      </c>
      <c r="AC18" s="143">
        <v>642000</v>
      </c>
      <c r="AD18" s="143">
        <v>662000</v>
      </c>
      <c r="AE18" s="143">
        <v>680000</v>
      </c>
      <c r="AF18" s="143">
        <v>703000</v>
      </c>
      <c r="AG18" s="143">
        <v>640000</v>
      </c>
      <c r="AH18" s="143">
        <v>744000</v>
      </c>
      <c r="AI18" s="143">
        <v>846000</v>
      </c>
      <c r="AJ18" s="143">
        <v>872000</v>
      </c>
      <c r="AK18" s="143">
        <v>921000</v>
      </c>
      <c r="AL18" s="143">
        <v>850000</v>
      </c>
      <c r="AM18" s="143">
        <v>730000</v>
      </c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J18" s="83" t="s">
        <v>272</v>
      </c>
      <c r="BK18" s="83" t="s">
        <v>386</v>
      </c>
      <c r="BL18" s="143">
        <v>45826</v>
      </c>
      <c r="BM18" s="143">
        <v>36308</v>
      </c>
      <c r="BN18" s="143">
        <v>40856</v>
      </c>
      <c r="BO18" s="143">
        <v>119600</v>
      </c>
      <c r="BP18" s="143">
        <v>161800</v>
      </c>
      <c r="BQ18" s="143">
        <v>169200</v>
      </c>
      <c r="BR18" s="143">
        <v>137700</v>
      </c>
      <c r="BS18" s="143">
        <v>178400</v>
      </c>
      <c r="BT18" s="143">
        <v>267900</v>
      </c>
      <c r="BU18" s="143">
        <v>305100</v>
      </c>
      <c r="BV18" s="143">
        <v>532000</v>
      </c>
      <c r="BW18" s="143">
        <v>340000</v>
      </c>
      <c r="BX18" s="143">
        <v>375000</v>
      </c>
      <c r="BY18" s="143">
        <v>406000</v>
      </c>
      <c r="BZ18" s="143">
        <v>500000</v>
      </c>
      <c r="CA18" s="143">
        <v>501000</v>
      </c>
      <c r="CB18" s="143">
        <v>534000</v>
      </c>
      <c r="CC18" s="143">
        <v>601000</v>
      </c>
      <c r="CD18" s="143">
        <v>605000</v>
      </c>
      <c r="CE18" s="143">
        <v>409000</v>
      </c>
      <c r="CF18" s="143">
        <v>727000</v>
      </c>
      <c r="CG18" s="144">
        <v>485000</v>
      </c>
      <c r="CH18" s="143">
        <v>486000</v>
      </c>
      <c r="CI18" s="143">
        <v>748000</v>
      </c>
      <c r="CJ18" s="143">
        <v>551000</v>
      </c>
      <c r="CK18" s="143">
        <v>301000</v>
      </c>
      <c r="CL18" s="143">
        <v>529000</v>
      </c>
      <c r="CM18" s="143">
        <v>545000</v>
      </c>
      <c r="CN18" s="143">
        <v>800000</v>
      </c>
      <c r="CO18" s="143">
        <v>599000</v>
      </c>
      <c r="CP18" s="143">
        <v>911000</v>
      </c>
      <c r="CQ18" s="143">
        <v>1159000</v>
      </c>
      <c r="CR18" s="143">
        <v>969000</v>
      </c>
      <c r="CS18" s="143">
        <v>954000</v>
      </c>
      <c r="CT18" s="143">
        <v>1032000</v>
      </c>
      <c r="CU18" s="143">
        <v>662000</v>
      </c>
      <c r="CY18" s="143"/>
      <c r="CZ18" s="143"/>
      <c r="DA18" s="143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</row>
    <row r="19" spans="1:140" s="83" customFormat="1">
      <c r="C19" s="83" t="s">
        <v>333</v>
      </c>
      <c r="D19" s="143">
        <v>21733</v>
      </c>
      <c r="E19" s="143">
        <v>28313</v>
      </c>
      <c r="F19" s="143">
        <v>43344</v>
      </c>
      <c r="G19" s="143">
        <v>52800</v>
      </c>
      <c r="H19" s="143">
        <v>58200</v>
      </c>
      <c r="I19" s="143">
        <v>76200</v>
      </c>
      <c r="J19" s="143">
        <v>104600</v>
      </c>
      <c r="K19" s="143">
        <v>128900</v>
      </c>
      <c r="L19" s="143">
        <v>149000</v>
      </c>
      <c r="M19" s="143">
        <v>210000</v>
      </c>
      <c r="N19" s="143">
        <v>251000</v>
      </c>
      <c r="O19" s="143">
        <v>292000</v>
      </c>
      <c r="P19" s="144">
        <f>家計主要指標3!AT20</f>
        <v>275000</v>
      </c>
      <c r="Q19" s="143">
        <v>340000</v>
      </c>
      <c r="R19" s="143">
        <v>332000</v>
      </c>
      <c r="S19" s="143">
        <v>353000</v>
      </c>
      <c r="T19" s="143">
        <v>409000</v>
      </c>
      <c r="U19" s="143">
        <v>389000</v>
      </c>
      <c r="V19" s="143">
        <v>455000</v>
      </c>
      <c r="W19" s="143">
        <v>550000</v>
      </c>
      <c r="X19" s="143">
        <v>545000</v>
      </c>
      <c r="Y19" s="144">
        <v>547000</v>
      </c>
      <c r="Z19" s="143">
        <v>563000</v>
      </c>
      <c r="AA19" s="143">
        <v>565000</v>
      </c>
      <c r="AB19" s="143">
        <v>604000</v>
      </c>
      <c r="AC19" s="143">
        <v>531000</v>
      </c>
      <c r="AD19" s="143">
        <v>542000</v>
      </c>
      <c r="AE19" s="143">
        <v>531000</v>
      </c>
      <c r="AF19" s="143">
        <v>559000</v>
      </c>
      <c r="AG19" s="143">
        <v>491000</v>
      </c>
      <c r="AH19" s="143">
        <v>572000</v>
      </c>
      <c r="AI19" s="143">
        <v>670000</v>
      </c>
      <c r="AJ19" s="143">
        <v>652000</v>
      </c>
      <c r="AK19" s="143">
        <v>652000</v>
      </c>
      <c r="AL19" s="143">
        <v>570000</v>
      </c>
      <c r="AM19" s="143">
        <v>525000</v>
      </c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K19" s="83" t="s">
        <v>333</v>
      </c>
      <c r="BL19" s="143">
        <v>28106</v>
      </c>
      <c r="BM19" s="143">
        <v>33390</v>
      </c>
      <c r="BN19" s="143">
        <v>24210</v>
      </c>
      <c r="BO19" s="143">
        <v>109500</v>
      </c>
      <c r="BP19" s="143">
        <v>12700</v>
      </c>
      <c r="BQ19" s="143">
        <v>120400</v>
      </c>
      <c r="BR19" s="143">
        <v>92400</v>
      </c>
      <c r="BS19" s="143">
        <v>112300</v>
      </c>
      <c r="BT19" s="143">
        <v>205700</v>
      </c>
      <c r="BU19" s="143">
        <v>250500</v>
      </c>
      <c r="BV19" s="143">
        <v>453000</v>
      </c>
      <c r="BW19" s="143">
        <v>276000</v>
      </c>
      <c r="BX19" s="143">
        <v>324000</v>
      </c>
      <c r="BY19" s="143">
        <v>345000</v>
      </c>
      <c r="BZ19" s="143">
        <v>423000</v>
      </c>
      <c r="CA19" s="143">
        <v>400000</v>
      </c>
      <c r="CB19" s="143">
        <v>406000</v>
      </c>
      <c r="CC19" s="143">
        <v>513000</v>
      </c>
      <c r="CD19" s="143">
        <v>518000</v>
      </c>
      <c r="CE19" s="143">
        <v>347000</v>
      </c>
      <c r="CF19" s="143">
        <v>632000</v>
      </c>
      <c r="CG19" s="144">
        <v>405000</v>
      </c>
      <c r="CH19" s="143">
        <v>347000</v>
      </c>
      <c r="CI19" s="143">
        <v>595000</v>
      </c>
      <c r="CJ19" s="143">
        <v>437000</v>
      </c>
      <c r="CK19" s="143">
        <v>216000</v>
      </c>
      <c r="CL19" s="143">
        <v>465000</v>
      </c>
      <c r="CM19" s="143">
        <v>452000</v>
      </c>
      <c r="CN19" s="143">
        <v>709000</v>
      </c>
      <c r="CO19" s="143">
        <v>457000</v>
      </c>
      <c r="CP19" s="143">
        <v>727000</v>
      </c>
      <c r="CQ19" s="143">
        <v>1014000</v>
      </c>
      <c r="CR19" s="143">
        <v>581000</v>
      </c>
      <c r="CS19" s="143">
        <v>634000</v>
      </c>
      <c r="CT19" s="143">
        <v>790000</v>
      </c>
      <c r="CU19" s="143">
        <v>458000</v>
      </c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</row>
    <row r="20" spans="1:140" s="83" customFormat="1">
      <c r="C20" s="83" t="s">
        <v>281</v>
      </c>
      <c r="D20" s="143">
        <v>11196</v>
      </c>
      <c r="E20" s="143">
        <v>8531</v>
      </c>
      <c r="F20" s="143">
        <v>7920</v>
      </c>
      <c r="G20" s="143">
        <v>3200</v>
      </c>
      <c r="H20" s="143">
        <v>11700</v>
      </c>
      <c r="I20" s="143">
        <v>15200</v>
      </c>
      <c r="J20" s="143">
        <v>17800</v>
      </c>
      <c r="K20" s="143">
        <v>28000</v>
      </c>
      <c r="L20" s="143">
        <v>36900</v>
      </c>
      <c r="M20" s="143">
        <v>34200</v>
      </c>
      <c r="N20" s="143">
        <v>37000</v>
      </c>
      <c r="O20" s="143">
        <v>39000</v>
      </c>
      <c r="P20" s="144">
        <f>家計主要指標3!AT21</f>
        <v>46000</v>
      </c>
      <c r="Q20" s="143">
        <v>40000</v>
      </c>
      <c r="R20" s="143">
        <v>50000</v>
      </c>
      <c r="S20" s="143">
        <v>50000</v>
      </c>
      <c r="T20" s="143">
        <v>62000</v>
      </c>
      <c r="U20" s="143">
        <v>56000</v>
      </c>
      <c r="V20" s="143">
        <v>48000</v>
      </c>
      <c r="W20" s="143">
        <v>68000</v>
      </c>
      <c r="X20" s="143">
        <v>56000</v>
      </c>
      <c r="Y20" s="144">
        <v>46000</v>
      </c>
      <c r="Z20" s="143">
        <v>53000</v>
      </c>
      <c r="AA20" s="143">
        <v>47000</v>
      </c>
      <c r="AB20" s="143">
        <v>56000</v>
      </c>
      <c r="AC20" s="143">
        <v>25000</v>
      </c>
      <c r="AD20" s="143">
        <v>34000</v>
      </c>
      <c r="AE20" s="143">
        <v>59000</v>
      </c>
      <c r="AF20" s="143">
        <v>53000</v>
      </c>
      <c r="AG20" s="143">
        <v>48000</v>
      </c>
      <c r="AH20" s="143">
        <v>56000</v>
      </c>
      <c r="AI20" s="143">
        <v>68000</v>
      </c>
      <c r="AJ20" s="143">
        <v>93000</v>
      </c>
      <c r="AK20" s="143">
        <v>89000</v>
      </c>
      <c r="AL20" s="143">
        <v>104000</v>
      </c>
      <c r="AM20" s="143">
        <v>70000</v>
      </c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K20" s="83" t="s">
        <v>281</v>
      </c>
      <c r="BL20" s="143">
        <v>10850</v>
      </c>
      <c r="BM20" s="143">
        <v>513</v>
      </c>
      <c r="BN20" s="143">
        <v>10275</v>
      </c>
      <c r="BO20" s="143">
        <v>0</v>
      </c>
      <c r="BP20" s="143">
        <v>14600</v>
      </c>
      <c r="BQ20" s="143">
        <v>26800</v>
      </c>
      <c r="BR20" s="143">
        <v>8700</v>
      </c>
      <c r="BS20" s="143">
        <v>26800</v>
      </c>
      <c r="BT20" s="143">
        <v>34000</v>
      </c>
      <c r="BU20" s="143">
        <v>30000</v>
      </c>
      <c r="BV20" s="143">
        <v>54000</v>
      </c>
      <c r="BW20" s="143">
        <v>16000</v>
      </c>
      <c r="BX20" s="143">
        <v>26000</v>
      </c>
      <c r="BY20" s="143">
        <v>41000</v>
      </c>
      <c r="BZ20" s="143">
        <v>30000</v>
      </c>
      <c r="CA20" s="143">
        <v>52000</v>
      </c>
      <c r="CB20" s="143">
        <v>8000</v>
      </c>
      <c r="CC20" s="143">
        <v>13000</v>
      </c>
      <c r="CD20" s="143">
        <v>17000</v>
      </c>
      <c r="CE20" s="143">
        <v>18000</v>
      </c>
      <c r="CF20" s="143">
        <v>29000</v>
      </c>
      <c r="CG20" s="144">
        <v>27000</v>
      </c>
      <c r="CH20" s="143">
        <v>55000</v>
      </c>
      <c r="CI20" s="143">
        <v>75000</v>
      </c>
      <c r="CJ20" s="143">
        <v>20000</v>
      </c>
      <c r="CK20" s="143">
        <v>22000</v>
      </c>
      <c r="CL20" s="143">
        <v>14000</v>
      </c>
      <c r="CM20" s="143">
        <v>23000</v>
      </c>
      <c r="CN20" s="143">
        <v>16000</v>
      </c>
      <c r="CO20" s="143">
        <v>33000</v>
      </c>
      <c r="CP20" s="143">
        <v>26000</v>
      </c>
      <c r="CQ20" s="143">
        <v>13000</v>
      </c>
      <c r="CR20" s="143">
        <v>171000</v>
      </c>
      <c r="CS20" s="143">
        <v>193000</v>
      </c>
      <c r="CT20" s="143">
        <v>122000</v>
      </c>
      <c r="CU20" s="143">
        <v>0</v>
      </c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</row>
    <row r="21" spans="1:140" s="83" customFormat="1">
      <c r="C21" s="83" t="s">
        <v>282</v>
      </c>
      <c r="D21" s="143">
        <v>3888</v>
      </c>
      <c r="E21" s="143">
        <v>4791</v>
      </c>
      <c r="F21" s="143">
        <v>7490</v>
      </c>
      <c r="G21" s="143">
        <v>9500</v>
      </c>
      <c r="H21" s="143">
        <v>13500</v>
      </c>
      <c r="I21" s="143">
        <v>17700</v>
      </c>
      <c r="J21" s="143">
        <v>15400</v>
      </c>
      <c r="K21" s="143">
        <v>18600</v>
      </c>
      <c r="L21" s="143">
        <v>22500</v>
      </c>
      <c r="M21" s="143">
        <v>23800</v>
      </c>
      <c r="N21" s="143">
        <v>27000</v>
      </c>
      <c r="O21" s="143">
        <v>23000</v>
      </c>
      <c r="P21" s="144">
        <f>家計主要指標3!AT22</f>
        <v>24000</v>
      </c>
      <c r="Q21" s="143">
        <v>24000</v>
      </c>
      <c r="R21" s="143">
        <v>29000</v>
      </c>
      <c r="S21" s="143">
        <v>39000</v>
      </c>
      <c r="T21" s="143">
        <v>41000</v>
      </c>
      <c r="U21" s="143">
        <v>46000</v>
      </c>
      <c r="V21" s="143">
        <v>60000</v>
      </c>
      <c r="W21" s="143">
        <v>54000</v>
      </c>
      <c r="X21" s="143">
        <v>66000</v>
      </c>
      <c r="Y21" s="144">
        <v>49000</v>
      </c>
      <c r="Z21" s="143">
        <v>61000</v>
      </c>
      <c r="AA21" s="143">
        <v>63000</v>
      </c>
      <c r="AB21" s="143">
        <v>73000</v>
      </c>
      <c r="AC21" s="143">
        <v>72000</v>
      </c>
      <c r="AD21" s="143">
        <v>79000</v>
      </c>
      <c r="AE21" s="143">
        <v>81000</v>
      </c>
      <c r="AF21" s="143">
        <v>81000</v>
      </c>
      <c r="AG21" s="143">
        <v>93000</v>
      </c>
      <c r="AH21" s="143">
        <v>105000</v>
      </c>
      <c r="AI21" s="143">
        <v>96000</v>
      </c>
      <c r="AJ21" s="143">
        <v>109000</v>
      </c>
      <c r="AK21" s="143">
        <v>156000</v>
      </c>
      <c r="AL21" s="143">
        <v>129000</v>
      </c>
      <c r="AM21" s="143">
        <v>122000</v>
      </c>
      <c r="AO21" s="83" t="s">
        <v>282</v>
      </c>
      <c r="AQ21" s="143">
        <v>140000</v>
      </c>
      <c r="AR21" s="143">
        <v>180000</v>
      </c>
      <c r="AS21" s="143">
        <v>150000</v>
      </c>
      <c r="AT21" s="143">
        <v>170000</v>
      </c>
      <c r="AU21" s="143">
        <v>140000</v>
      </c>
      <c r="AV21" s="143">
        <v>150000</v>
      </c>
      <c r="AW21" s="143">
        <v>200000</v>
      </c>
      <c r="AX21" s="143">
        <v>190000</v>
      </c>
      <c r="AY21" s="143">
        <v>210000</v>
      </c>
      <c r="AZ21" s="143">
        <v>170000</v>
      </c>
      <c r="BA21" s="143">
        <v>180000</v>
      </c>
      <c r="BB21" s="143">
        <v>180000</v>
      </c>
      <c r="BC21" s="143">
        <v>190000</v>
      </c>
      <c r="BD21" s="143">
        <v>20000</v>
      </c>
      <c r="BE21" s="143">
        <v>200000</v>
      </c>
      <c r="BF21" s="143">
        <v>210000</v>
      </c>
      <c r="BG21" s="143">
        <v>230000</v>
      </c>
      <c r="BK21" s="83" t="s">
        <v>282</v>
      </c>
      <c r="BL21" s="143">
        <v>6870</v>
      </c>
      <c r="BM21" s="143">
        <v>2405</v>
      </c>
      <c r="BN21" s="143">
        <v>6371</v>
      </c>
      <c r="BO21" s="143">
        <v>6300</v>
      </c>
      <c r="BP21" s="143">
        <v>19500</v>
      </c>
      <c r="BQ21" s="143">
        <v>19700</v>
      </c>
      <c r="BR21" s="143">
        <v>25600</v>
      </c>
      <c r="BS21" s="143">
        <v>19200</v>
      </c>
      <c r="BT21" s="143">
        <v>23200</v>
      </c>
      <c r="BU21" s="143">
        <v>22000</v>
      </c>
      <c r="BV21" s="143">
        <v>20000</v>
      </c>
      <c r="BW21" s="143">
        <v>46000</v>
      </c>
      <c r="BX21" s="143">
        <v>24000</v>
      </c>
      <c r="BY21" s="143">
        <v>20000</v>
      </c>
      <c r="BZ21" s="143">
        <v>33000</v>
      </c>
      <c r="CA21" s="143">
        <v>31000</v>
      </c>
      <c r="CB21" s="143">
        <v>44000</v>
      </c>
      <c r="CC21" s="143">
        <v>73000</v>
      </c>
      <c r="CD21" s="143">
        <v>60000</v>
      </c>
      <c r="CE21" s="143">
        <v>36000</v>
      </c>
      <c r="CF21" s="143">
        <v>60000</v>
      </c>
      <c r="CG21" s="144">
        <v>53000</v>
      </c>
      <c r="CH21" s="143">
        <v>78000</v>
      </c>
      <c r="CI21" s="143">
        <v>66000</v>
      </c>
      <c r="CJ21" s="143">
        <v>93000</v>
      </c>
      <c r="CK21" s="143">
        <v>60000</v>
      </c>
      <c r="CL21" s="143">
        <v>42000</v>
      </c>
      <c r="CM21" s="143">
        <v>69000</v>
      </c>
      <c r="CN21" s="143">
        <v>66000</v>
      </c>
      <c r="CO21" s="143">
        <v>97000</v>
      </c>
      <c r="CP21" s="143">
        <v>146000</v>
      </c>
      <c r="CQ21" s="143">
        <v>124000</v>
      </c>
      <c r="CR21" s="143">
        <v>183000</v>
      </c>
      <c r="CS21" s="143">
        <v>116000</v>
      </c>
      <c r="CT21" s="143">
        <v>116000</v>
      </c>
      <c r="CU21" s="143">
        <v>169000</v>
      </c>
      <c r="CW21" s="83" t="s">
        <v>282</v>
      </c>
      <c r="CY21" s="143">
        <v>180000</v>
      </c>
      <c r="CZ21" s="143">
        <v>260000</v>
      </c>
      <c r="DA21" s="143">
        <v>260000</v>
      </c>
      <c r="DB21" s="143">
        <v>190000</v>
      </c>
      <c r="DC21" s="143">
        <v>140000</v>
      </c>
      <c r="DD21" s="143">
        <v>250000</v>
      </c>
      <c r="DE21" s="143">
        <v>280000</v>
      </c>
      <c r="DF21" s="143">
        <v>250000</v>
      </c>
      <c r="DG21" s="143">
        <v>250000</v>
      </c>
      <c r="DH21" s="143">
        <v>220000</v>
      </c>
      <c r="DI21" s="143">
        <v>270000</v>
      </c>
      <c r="DJ21" s="143">
        <v>270000</v>
      </c>
      <c r="DK21" s="143">
        <v>260000</v>
      </c>
      <c r="DL21" s="143">
        <v>260000</v>
      </c>
      <c r="DM21" s="143">
        <v>290000</v>
      </c>
      <c r="DN21" s="143">
        <v>270000</v>
      </c>
      <c r="DO21" s="143">
        <v>290000</v>
      </c>
      <c r="DR21" s="83" t="s">
        <v>282</v>
      </c>
      <c r="DT21" s="143">
        <v>150000</v>
      </c>
      <c r="DU21" s="143">
        <v>100000</v>
      </c>
      <c r="DV21" s="143">
        <v>200000</v>
      </c>
      <c r="DW21" s="143">
        <v>220000</v>
      </c>
      <c r="DX21" s="143">
        <v>200000</v>
      </c>
      <c r="DY21" s="143">
        <v>170000</v>
      </c>
      <c r="DZ21" s="143">
        <v>190000</v>
      </c>
      <c r="EA21" s="143">
        <v>150000</v>
      </c>
      <c r="EB21" s="143">
        <v>220000</v>
      </c>
      <c r="EC21" s="143">
        <v>260000</v>
      </c>
      <c r="ED21" s="143">
        <v>270000</v>
      </c>
      <c r="EE21" s="143">
        <v>300000</v>
      </c>
      <c r="EF21" s="143">
        <v>330000</v>
      </c>
      <c r="EG21" s="143">
        <v>320000</v>
      </c>
      <c r="EH21" s="143">
        <v>340000</v>
      </c>
      <c r="EI21" s="143">
        <v>290000</v>
      </c>
      <c r="EJ21" s="143">
        <v>580000</v>
      </c>
    </row>
    <row r="22" spans="1:140"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2"/>
      <c r="Q22" s="141"/>
      <c r="R22" s="141"/>
      <c r="S22" s="141"/>
      <c r="T22" s="141"/>
      <c r="U22" s="141"/>
      <c r="V22" s="141"/>
      <c r="W22" s="141"/>
      <c r="X22" s="141"/>
      <c r="Y22" s="142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2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</row>
    <row r="23" spans="1:140" s="85" customFormat="1">
      <c r="A23" s="85" t="s">
        <v>287</v>
      </c>
      <c r="D23" s="145">
        <v>0.89434774105221981</v>
      </c>
      <c r="E23" s="145">
        <f>E5/E4</f>
        <v>0.81891037414863566</v>
      </c>
      <c r="F23" s="145">
        <f>F5/F4</f>
        <v>0.79427850368557307</v>
      </c>
      <c r="G23" s="145">
        <f t="shared" ref="G23:BG23" si="0">G5/G4</f>
        <v>0.86730861819932592</v>
      </c>
      <c r="H23" s="145">
        <f t="shared" si="0"/>
        <v>0.97471085793198686</v>
      </c>
      <c r="I23" s="145">
        <f t="shared" si="0"/>
        <v>0.90016401625900311</v>
      </c>
      <c r="J23" s="145">
        <f t="shared" si="0"/>
        <v>0.8956137582833702</v>
      </c>
      <c r="K23" s="145">
        <f t="shared" si="0"/>
        <v>0.96773111123538957</v>
      </c>
      <c r="L23" s="145">
        <f t="shared" si="0"/>
        <v>0.92170310044292036</v>
      </c>
      <c r="M23" s="145">
        <f t="shared" si="0"/>
        <v>0.87609414510795569</v>
      </c>
      <c r="N23" s="145">
        <f t="shared" si="0"/>
        <v>0.89953114534494305</v>
      </c>
      <c r="O23" s="145">
        <f t="shared" si="0"/>
        <v>0.94681490384615385</v>
      </c>
      <c r="P23" s="164">
        <f t="shared" si="0"/>
        <v>0.95402298850574707</v>
      </c>
      <c r="Q23" s="145">
        <f t="shared" si="0"/>
        <v>0.96076406814661852</v>
      </c>
      <c r="R23" s="145">
        <f t="shared" si="0"/>
        <v>0.97314949201741652</v>
      </c>
      <c r="S23" s="145">
        <f t="shared" si="0"/>
        <v>1.0536389939906521</v>
      </c>
      <c r="T23" s="145">
        <f t="shared" si="0"/>
        <v>1.1495307612095933</v>
      </c>
      <c r="U23" s="145">
        <f t="shared" si="0"/>
        <v>1.1765525477707006</v>
      </c>
      <c r="V23" s="145">
        <f t="shared" si="0"/>
        <v>1.160996008363429</v>
      </c>
      <c r="W23" s="145">
        <f t="shared" si="0"/>
        <v>1.1899871630295251</v>
      </c>
      <c r="X23" s="145">
        <f t="shared" si="0"/>
        <v>1.2236958443854995</v>
      </c>
      <c r="Y23" s="145">
        <f t="shared" si="0"/>
        <v>1.2526063920697317</v>
      </c>
      <c r="Z23" s="145">
        <f t="shared" si="0"/>
        <v>1.3501400560224091</v>
      </c>
      <c r="AA23" s="145">
        <f t="shared" si="0"/>
        <v>1.4381642512077295</v>
      </c>
      <c r="AB23" s="145">
        <f t="shared" si="0"/>
        <v>1.524758546680975</v>
      </c>
      <c r="AC23" s="145">
        <f t="shared" si="0"/>
        <v>1.5137588243768909</v>
      </c>
      <c r="AD23" s="145">
        <f t="shared" si="0"/>
        <v>1.5456164383561644</v>
      </c>
      <c r="AE23" s="145">
        <f t="shared" si="0"/>
        <v>1.5500261233019854</v>
      </c>
      <c r="AF23" s="145">
        <f t="shared" si="0"/>
        <v>1.6024377593360997</v>
      </c>
      <c r="AG23" s="145">
        <f t="shared" si="0"/>
        <v>1.6092568448500653</v>
      </c>
      <c r="AH23" s="145">
        <f t="shared" si="0"/>
        <v>1.6178809645972294</v>
      </c>
      <c r="AI23" s="145">
        <f t="shared" si="0"/>
        <v>1.6381915983606556</v>
      </c>
      <c r="AJ23" s="145">
        <f t="shared" si="0"/>
        <v>1.6054456717184691</v>
      </c>
      <c r="AK23" s="145">
        <f t="shared" si="0"/>
        <v>1.673103106820151</v>
      </c>
      <c r="AL23" s="145">
        <f t="shared" si="0"/>
        <v>1.769406682759497</v>
      </c>
      <c r="AM23" s="145">
        <f t="shared" si="0"/>
        <v>1.7619233268356076</v>
      </c>
      <c r="AN23" s="85" t="s">
        <v>287</v>
      </c>
      <c r="AQ23" s="145">
        <f t="shared" si="0"/>
        <v>1.7112299465240641</v>
      </c>
      <c r="AR23" s="145">
        <f t="shared" si="0"/>
        <v>1.7919556171983357</v>
      </c>
      <c r="AS23" s="145">
        <f t="shared" si="0"/>
        <v>1.7438356164383562</v>
      </c>
      <c r="AT23" s="145">
        <f t="shared" si="0"/>
        <v>1.7969401947148818</v>
      </c>
      <c r="AU23" s="145">
        <f t="shared" si="0"/>
        <v>1.7727910238429172</v>
      </c>
      <c r="AV23" s="145">
        <f t="shared" si="0"/>
        <v>1.766016713091922</v>
      </c>
      <c r="AW23" s="145">
        <f t="shared" si="0"/>
        <v>1.7433751743375174</v>
      </c>
      <c r="AX23" s="145">
        <f t="shared" si="0"/>
        <v>1.6967559943582511</v>
      </c>
      <c r="AY23" s="145">
        <f t="shared" si="0"/>
        <v>1.7847919655667146</v>
      </c>
      <c r="AZ23" s="145">
        <f t="shared" si="0"/>
        <v>1.7895500725689404</v>
      </c>
      <c r="BA23" s="145">
        <f t="shared" si="0"/>
        <v>1.784370477568741</v>
      </c>
      <c r="BB23" s="145">
        <f t="shared" si="0"/>
        <v>1.7570621468926553</v>
      </c>
      <c r="BC23" s="145">
        <f t="shared" si="0"/>
        <v>1.8376068376068375</v>
      </c>
      <c r="BD23" s="145">
        <f t="shared" si="0"/>
        <v>1.846262341325811</v>
      </c>
      <c r="BE23" s="145">
        <f t="shared" si="0"/>
        <v>1.8167832167832167</v>
      </c>
      <c r="BF23" s="145">
        <f t="shared" si="0"/>
        <v>1.8379501385041552</v>
      </c>
      <c r="BG23" s="145">
        <f t="shared" si="0"/>
        <v>1.8106995884773662</v>
      </c>
      <c r="BI23" s="85" t="s">
        <v>287</v>
      </c>
      <c r="BL23" s="145">
        <v>0.63688839515871654</v>
      </c>
      <c r="BM23" s="145">
        <f>BM5/BM4</f>
        <v>0.7686750756468228</v>
      </c>
      <c r="BN23" s="145">
        <f t="shared" ref="BN23:CU23" si="1">BN5/BN4</f>
        <v>0.68695906192737521</v>
      </c>
      <c r="BO23" s="145">
        <f t="shared" si="1"/>
        <v>0.61268919759485796</v>
      </c>
      <c r="BP23" s="145">
        <f t="shared" si="1"/>
        <v>0.79527039758809115</v>
      </c>
      <c r="BQ23" s="145">
        <f t="shared" si="1"/>
        <v>0.72067311035393922</v>
      </c>
      <c r="BR23" s="145">
        <f t="shared" si="1"/>
        <v>0.73555371672872705</v>
      </c>
      <c r="BS23" s="145">
        <f t="shared" si="1"/>
        <v>0.749739631195246</v>
      </c>
      <c r="BT23" s="145">
        <f t="shared" si="1"/>
        <v>0.68944691671964398</v>
      </c>
      <c r="BU23" s="145">
        <f t="shared" si="1"/>
        <v>0.72506809594938937</v>
      </c>
      <c r="BV23" s="145">
        <f t="shared" si="1"/>
        <v>0.66349098332766243</v>
      </c>
      <c r="BW23" s="145">
        <f t="shared" si="1"/>
        <v>0.70018796992481203</v>
      </c>
      <c r="BX23" s="145">
        <f t="shared" si="1"/>
        <v>0.74641551869552991</v>
      </c>
      <c r="BY23" s="145">
        <f t="shared" si="1"/>
        <v>0.78461938165757339</v>
      </c>
      <c r="BZ23" s="145">
        <f t="shared" si="1"/>
        <v>0.90642698842649594</v>
      </c>
      <c r="CA23" s="145">
        <f t="shared" si="1"/>
        <v>0.93886368546122267</v>
      </c>
      <c r="CB23" s="145">
        <f t="shared" si="1"/>
        <v>0.99600886917960085</v>
      </c>
      <c r="CC23" s="145">
        <f t="shared" si="1"/>
        <v>1.0035475792988313</v>
      </c>
      <c r="CD23" s="145">
        <f t="shared" si="1"/>
        <v>1.0145211930926217</v>
      </c>
      <c r="CE23" s="145">
        <f t="shared" si="1"/>
        <v>1.1697513553935315</v>
      </c>
      <c r="CF23" s="145">
        <f t="shared" si="1"/>
        <v>0.91006931776723821</v>
      </c>
      <c r="CG23" s="145">
        <f t="shared" si="1"/>
        <v>0.94623454477332336</v>
      </c>
      <c r="CH23" s="145">
        <f t="shared" si="1"/>
        <v>1.05451197053407</v>
      </c>
      <c r="CI23" s="145">
        <f t="shared" si="1"/>
        <v>1.3038427167113493</v>
      </c>
      <c r="CJ23" s="145">
        <f t="shared" si="1"/>
        <v>1.2954428202923474</v>
      </c>
      <c r="CK23" s="145">
        <f t="shared" si="1"/>
        <v>1.0647304186621349</v>
      </c>
      <c r="CL23" s="145">
        <f t="shared" si="1"/>
        <v>1.0877332907959802</v>
      </c>
      <c r="CM23" s="145">
        <f t="shared" si="1"/>
        <v>1.1959720039994286</v>
      </c>
      <c r="CN23" s="145">
        <f t="shared" si="1"/>
        <v>1.2270698344132469</v>
      </c>
      <c r="CO23" s="145">
        <f t="shared" si="1"/>
        <v>1.1666203059805285</v>
      </c>
      <c r="CP23" s="145">
        <f t="shared" si="1"/>
        <v>1.2462696250162191</v>
      </c>
      <c r="CQ23" s="145">
        <f t="shared" si="1"/>
        <v>1.4130138851075416</v>
      </c>
      <c r="CR23" s="145">
        <f t="shared" si="1"/>
        <v>1.3439096531325625</v>
      </c>
      <c r="CS23" s="145">
        <f t="shared" si="1"/>
        <v>1.4765922700054437</v>
      </c>
      <c r="CT23" s="145">
        <f t="shared" si="1"/>
        <v>1.3431734317343174</v>
      </c>
      <c r="CU23" s="145">
        <f t="shared" si="1"/>
        <v>1.6566017018940433</v>
      </c>
      <c r="CV23" s="85" t="s">
        <v>287</v>
      </c>
      <c r="CY23" s="145">
        <f t="shared" ref="CY23:DO23" si="2">CY5/CY4</f>
        <v>1.4008498583569404</v>
      </c>
      <c r="CZ23" s="145">
        <f t="shared" si="2"/>
        <v>1.3651026392961876</v>
      </c>
      <c r="DA23" s="145">
        <f t="shared" si="2"/>
        <v>1.4652777777777777</v>
      </c>
      <c r="DB23" s="145">
        <f t="shared" si="2"/>
        <v>1.5448916408668731</v>
      </c>
      <c r="DC23" s="145">
        <f t="shared" si="2"/>
        <v>1.5708029197080291</v>
      </c>
      <c r="DD23" s="145">
        <f t="shared" si="2"/>
        <v>1.2711111111111111</v>
      </c>
      <c r="DE23" s="145">
        <f t="shared" si="2"/>
        <v>1.6400602409638554</v>
      </c>
      <c r="DF23" s="145">
        <f t="shared" si="2"/>
        <v>1.3984251968503938</v>
      </c>
      <c r="DG23" s="145">
        <f t="shared" si="2"/>
        <v>1.396604938271605</v>
      </c>
      <c r="DH23" s="145">
        <f t="shared" si="2"/>
        <v>1.4954819277108433</v>
      </c>
      <c r="DI23" s="145">
        <f t="shared" si="2"/>
        <v>1.5699088145896656</v>
      </c>
      <c r="DJ23" s="145">
        <f t="shared" si="2"/>
        <v>1.5139751552795031</v>
      </c>
      <c r="DK23" s="145">
        <f t="shared" si="2"/>
        <v>1.7147540983606557</v>
      </c>
      <c r="DL23" s="145">
        <f t="shared" si="2"/>
        <v>1.4851794071762872</v>
      </c>
      <c r="DM23" s="145">
        <f t="shared" si="2"/>
        <v>1.3603053435114503</v>
      </c>
      <c r="DN23" s="145">
        <f t="shared" si="2"/>
        <v>1.7319277108433735</v>
      </c>
      <c r="DO23" s="145">
        <f t="shared" si="2"/>
        <v>1.7196401799100449</v>
      </c>
      <c r="DQ23" s="85" t="s">
        <v>287</v>
      </c>
      <c r="DT23" s="145">
        <f t="shared" ref="DT23:EJ23" si="3">DT5/DT4</f>
        <v>1.2412831241283124</v>
      </c>
      <c r="DU23" s="145">
        <f t="shared" si="3"/>
        <v>1.2677824267782427</v>
      </c>
      <c r="DV23" s="145">
        <f t="shared" si="3"/>
        <v>1.627939142461964</v>
      </c>
      <c r="DW23" s="145">
        <f t="shared" si="3"/>
        <v>1.3233190271816881</v>
      </c>
      <c r="DX23" s="145">
        <f t="shared" si="3"/>
        <v>1.4924698795180722</v>
      </c>
      <c r="DY23" s="145">
        <f t="shared" si="3"/>
        <v>1.641643059490085</v>
      </c>
      <c r="DZ23" s="145">
        <f t="shared" si="3"/>
        <v>1.5406203840472674</v>
      </c>
      <c r="EA23" s="145">
        <f t="shared" si="3"/>
        <v>2.1018062397372743</v>
      </c>
      <c r="EB23" s="145">
        <f t="shared" si="3"/>
        <v>1.4907872696817421</v>
      </c>
      <c r="EC23" s="145">
        <f t="shared" si="3"/>
        <v>1.6796657381615598</v>
      </c>
      <c r="ED23" s="145">
        <f t="shared" si="3"/>
        <v>1.5400291120815137</v>
      </c>
      <c r="EE23" s="145">
        <f t="shared" si="3"/>
        <v>1.5924713584288053</v>
      </c>
      <c r="EF23" s="145">
        <f t="shared" si="3"/>
        <v>1.5936073059360731</v>
      </c>
      <c r="EG23" s="145">
        <f t="shared" si="3"/>
        <v>1.2748538011695907</v>
      </c>
      <c r="EH23" s="145">
        <f t="shared" si="3"/>
        <v>1.4754558204768584</v>
      </c>
      <c r="EI23" s="145">
        <f t="shared" si="3"/>
        <v>1.7493333333333334</v>
      </c>
      <c r="EJ23" s="145">
        <f t="shared" si="3"/>
        <v>1.5349462365591398</v>
      </c>
    </row>
    <row r="24" spans="1:140" s="85" customFormat="1">
      <c r="A24" s="85" t="s">
        <v>288</v>
      </c>
      <c r="D24" s="145">
        <v>7.9984353608449049E-2</v>
      </c>
      <c r="E24" s="145">
        <f>E9/E4</f>
        <v>8.4457746436464587E-2</v>
      </c>
      <c r="F24" s="145">
        <f>F9/F4</f>
        <v>0.10170921034612433</v>
      </c>
      <c r="G24" s="145">
        <f t="shared" ref="G24:BG24" si="4">G9/G4</f>
        <v>0.10707751564756861</v>
      </c>
      <c r="H24" s="145">
        <f t="shared" si="4"/>
        <v>0.131279129984464</v>
      </c>
      <c r="I24" s="145">
        <f t="shared" si="4"/>
        <v>0.13591956072167155</v>
      </c>
      <c r="J24" s="145">
        <f t="shared" si="4"/>
        <v>0.15121489428841906</v>
      </c>
      <c r="K24" s="145">
        <f t="shared" si="4"/>
        <v>0.20334433197248475</v>
      </c>
      <c r="L24" s="145">
        <f t="shared" si="4"/>
        <v>0.23079487545839883</v>
      </c>
      <c r="M24" s="145">
        <f t="shared" si="4"/>
        <v>0.23901964598327174</v>
      </c>
      <c r="N24" s="145">
        <f t="shared" si="4"/>
        <v>0.2407903549899531</v>
      </c>
      <c r="O24" s="145">
        <f t="shared" si="4"/>
        <v>0.23707932692307693</v>
      </c>
      <c r="P24" s="164">
        <f t="shared" si="4"/>
        <v>0.26436781609195403</v>
      </c>
      <c r="Q24" s="145">
        <f t="shared" si="4"/>
        <v>0.32550335570469796</v>
      </c>
      <c r="R24" s="145">
        <f t="shared" si="4"/>
        <v>0.3601838413159168</v>
      </c>
      <c r="S24" s="145">
        <f t="shared" si="4"/>
        <v>0.33652348097039841</v>
      </c>
      <c r="T24" s="145">
        <f t="shared" si="4"/>
        <v>0.34911366006256517</v>
      </c>
      <c r="U24" s="145">
        <f t="shared" si="4"/>
        <v>0.34693471337579618</v>
      </c>
      <c r="V24" s="145">
        <f t="shared" si="4"/>
        <v>0.39517202052841666</v>
      </c>
      <c r="W24" s="145">
        <f t="shared" si="4"/>
        <v>0.43315606088391712</v>
      </c>
      <c r="X24" s="145">
        <f t="shared" si="4"/>
        <v>0.44244031830238728</v>
      </c>
      <c r="Y24" s="145">
        <f t="shared" si="4"/>
        <v>0.45240129892326097</v>
      </c>
      <c r="Z24" s="145">
        <f t="shared" si="4"/>
        <v>0.46548030977096722</v>
      </c>
      <c r="AA24" s="145">
        <f t="shared" si="4"/>
        <v>0.44557165861513687</v>
      </c>
      <c r="AB24" s="145">
        <f t="shared" si="4"/>
        <v>0.49885022229035719</v>
      </c>
      <c r="AC24" s="145">
        <f t="shared" si="4"/>
        <v>0.48998703356865003</v>
      </c>
      <c r="AD24" s="145">
        <f t="shared" si="4"/>
        <v>0.42712328767123287</v>
      </c>
      <c r="AE24" s="145">
        <f t="shared" si="4"/>
        <v>0.40556426332288403</v>
      </c>
      <c r="AF24" s="145">
        <f t="shared" si="4"/>
        <v>0.46511929460580914</v>
      </c>
      <c r="AG24" s="145">
        <f t="shared" si="4"/>
        <v>0.52829204693611476</v>
      </c>
      <c r="AH24" s="145">
        <f t="shared" si="4"/>
        <v>0.57914315033350439</v>
      </c>
      <c r="AI24" s="145">
        <f t="shared" si="4"/>
        <v>0.61949282786885251</v>
      </c>
      <c r="AJ24" s="145">
        <f t="shared" si="4"/>
        <v>0.63922424865142569</v>
      </c>
      <c r="AK24" s="145">
        <f t="shared" si="4"/>
        <v>0.71097908156950118</v>
      </c>
      <c r="AL24" s="145">
        <f t="shared" si="4"/>
        <v>0.80421801549993643</v>
      </c>
      <c r="AM24" s="145">
        <f t="shared" si="4"/>
        <v>0.75347628330084471</v>
      </c>
      <c r="AN24" s="85" t="s">
        <v>288</v>
      </c>
      <c r="AQ24" s="145">
        <f t="shared" si="4"/>
        <v>0.81149732620320858</v>
      </c>
      <c r="AR24" s="145">
        <f t="shared" si="4"/>
        <v>0.83911234396671286</v>
      </c>
      <c r="AS24" s="145">
        <f t="shared" si="4"/>
        <v>0.89726027397260277</v>
      </c>
      <c r="AT24" s="145">
        <f t="shared" si="4"/>
        <v>0.85674547983310156</v>
      </c>
      <c r="AU24" s="145">
        <f t="shared" si="4"/>
        <v>0.87517531556802242</v>
      </c>
      <c r="AV24" s="145">
        <f t="shared" si="4"/>
        <v>0.92479108635097496</v>
      </c>
      <c r="AW24" s="145">
        <f t="shared" si="4"/>
        <v>0.90934449093444913</v>
      </c>
      <c r="AX24" s="145">
        <f t="shared" si="4"/>
        <v>0.90691114245416082</v>
      </c>
      <c r="AY24" s="145">
        <f t="shared" si="4"/>
        <v>0.97417503586800569</v>
      </c>
      <c r="AZ24" s="145">
        <f t="shared" si="4"/>
        <v>0.93904208998548622</v>
      </c>
      <c r="BA24" s="145">
        <f t="shared" si="4"/>
        <v>1.0057887120115774</v>
      </c>
      <c r="BB24" s="145">
        <f t="shared" si="4"/>
        <v>1.0451977401129944</v>
      </c>
      <c r="BC24" s="145">
        <f t="shared" si="4"/>
        <v>1.0769230769230769</v>
      </c>
      <c r="BD24" s="145">
        <f t="shared" si="4"/>
        <v>1.0648801128349787</v>
      </c>
      <c r="BE24" s="145">
        <f t="shared" si="4"/>
        <v>1.0923076923076922</v>
      </c>
      <c r="BF24" s="145">
        <f t="shared" si="4"/>
        <v>1.0997229916897506</v>
      </c>
      <c r="BG24" s="145">
        <f t="shared" si="4"/>
        <v>1.1262002743484225</v>
      </c>
      <c r="BI24" s="85" t="s">
        <v>288</v>
      </c>
      <c r="BL24" s="145">
        <v>0.11547608818402769</v>
      </c>
      <c r="BM24" s="145">
        <f>BM9/BM4</f>
        <v>9.3793900656172435E-2</v>
      </c>
      <c r="BN24" s="145">
        <f t="shared" ref="BN24:CU24" si="5">BN9/BN4</f>
        <v>8.6974995835455843E-2</v>
      </c>
      <c r="BO24" s="145">
        <f t="shared" si="5"/>
        <v>0.15664524155090193</v>
      </c>
      <c r="BP24" s="145">
        <f t="shared" si="5"/>
        <v>0.203127944224609</v>
      </c>
      <c r="BQ24" s="145">
        <f t="shared" si="5"/>
        <v>0.1822543633961477</v>
      </c>
      <c r="BR24" s="145">
        <f t="shared" si="5"/>
        <v>0.15784029788994622</v>
      </c>
      <c r="BS24" s="145">
        <f t="shared" si="5"/>
        <v>0.2191386387306255</v>
      </c>
      <c r="BT24" s="145">
        <f t="shared" si="5"/>
        <v>0.27595888959525322</v>
      </c>
      <c r="BU24" s="145">
        <f t="shared" si="5"/>
        <v>0.27550303136806958</v>
      </c>
      <c r="BV24" s="145">
        <f t="shared" si="5"/>
        <v>0.3334467505954406</v>
      </c>
      <c r="BW24" s="145">
        <f t="shared" si="5"/>
        <v>0.23778195488721804</v>
      </c>
      <c r="BX24" s="145">
        <f t="shared" si="5"/>
        <v>0.24599381501265111</v>
      </c>
      <c r="BY24" s="145">
        <f t="shared" si="5"/>
        <v>0.37230449467394128</v>
      </c>
      <c r="BZ24" s="145">
        <f t="shared" si="5"/>
        <v>0.39448411721250926</v>
      </c>
      <c r="CA24" s="145">
        <f t="shared" si="5"/>
        <v>0.31021818967379566</v>
      </c>
      <c r="CB24" s="145">
        <f t="shared" si="5"/>
        <v>0.34412416851441241</v>
      </c>
      <c r="CC24" s="145">
        <f t="shared" si="5"/>
        <v>0.39190317195325541</v>
      </c>
      <c r="CD24" s="145">
        <f t="shared" si="5"/>
        <v>0.3704866562009419</v>
      </c>
      <c r="CE24" s="145">
        <f t="shared" si="5"/>
        <v>0.34268087492989346</v>
      </c>
      <c r="CF24" s="145">
        <f t="shared" si="5"/>
        <v>0.48267055819044147</v>
      </c>
      <c r="CG24" s="145">
        <f t="shared" si="5"/>
        <v>0.42993630573248409</v>
      </c>
      <c r="CH24" s="145">
        <f t="shared" si="5"/>
        <v>0.43388581952117866</v>
      </c>
      <c r="CI24" s="145">
        <f t="shared" si="5"/>
        <v>0.48525469168900803</v>
      </c>
      <c r="CJ24" s="145">
        <f t="shared" si="5"/>
        <v>0.40687876182287186</v>
      </c>
      <c r="CK24" s="145">
        <f t="shared" si="5"/>
        <v>0.29136412791595862</v>
      </c>
      <c r="CL24" s="145">
        <f t="shared" si="5"/>
        <v>0.28776519381081511</v>
      </c>
      <c r="CM24" s="145">
        <f t="shared" si="5"/>
        <v>0.3589487216111984</v>
      </c>
      <c r="CN24" s="145">
        <f t="shared" si="5"/>
        <v>0.52843772498200148</v>
      </c>
      <c r="CO24" s="145">
        <f t="shared" si="5"/>
        <v>0.60472878998609181</v>
      </c>
      <c r="CP24" s="145">
        <f t="shared" si="5"/>
        <v>0.64551706241079543</v>
      </c>
      <c r="CQ24" s="145">
        <f t="shared" si="5"/>
        <v>0.6720664307105908</v>
      </c>
      <c r="CR24" s="145">
        <f t="shared" si="5"/>
        <v>0.75907502016671147</v>
      </c>
      <c r="CS24" s="145">
        <f t="shared" si="5"/>
        <v>0.7940936309199782</v>
      </c>
      <c r="CT24" s="145">
        <f t="shared" si="5"/>
        <v>0.73827095413811283</v>
      </c>
      <c r="CU24" s="145">
        <f t="shared" si="5"/>
        <v>0.86151523469667857</v>
      </c>
      <c r="CV24" s="85" t="s">
        <v>288</v>
      </c>
      <c r="CY24" s="145">
        <f t="shared" ref="CY24:DO24" si="6">CY9/CY4</f>
        <v>0.66288951841359778</v>
      </c>
      <c r="CZ24" s="145">
        <f t="shared" si="6"/>
        <v>0.71847507331378302</v>
      </c>
      <c r="DA24" s="145">
        <f t="shared" si="6"/>
        <v>0.7319444444444444</v>
      </c>
      <c r="DB24" s="145">
        <f t="shared" si="6"/>
        <v>0.87616099071207432</v>
      </c>
      <c r="DC24" s="145">
        <f t="shared" si="6"/>
        <v>0.8978102189781022</v>
      </c>
      <c r="DD24" s="145">
        <f t="shared" si="6"/>
        <v>0.9748148148148148</v>
      </c>
      <c r="DE24" s="145">
        <f t="shared" si="6"/>
        <v>0.86596385542168675</v>
      </c>
      <c r="DF24" s="145">
        <f t="shared" si="6"/>
        <v>0.74645669291338579</v>
      </c>
      <c r="DG24" s="145">
        <f t="shared" si="6"/>
        <v>0.92438271604938271</v>
      </c>
      <c r="DH24" s="145">
        <f t="shared" si="6"/>
        <v>0.8012048192771084</v>
      </c>
      <c r="DI24" s="145">
        <f t="shared" si="6"/>
        <v>1.0288753799392096</v>
      </c>
      <c r="DJ24" s="145">
        <f t="shared" si="6"/>
        <v>0.88819875776397517</v>
      </c>
      <c r="DK24" s="145">
        <f t="shared" si="6"/>
        <v>0.89836065573770496</v>
      </c>
      <c r="DL24" s="145">
        <f t="shared" si="6"/>
        <v>0.86115444617784709</v>
      </c>
      <c r="DM24" s="145">
        <f t="shared" si="6"/>
        <v>1.0122137404580154</v>
      </c>
      <c r="DN24" s="145">
        <f t="shared" si="6"/>
        <v>0.90210843373493976</v>
      </c>
      <c r="DO24" s="145">
        <f t="shared" si="6"/>
        <v>1.0059970014992503</v>
      </c>
      <c r="DQ24" s="85" t="s">
        <v>288</v>
      </c>
      <c r="DT24" s="145">
        <f t="shared" ref="DT24:EJ24" si="7">DT9/DT4</f>
        <v>0.57043235704323569</v>
      </c>
      <c r="DU24" s="145">
        <f t="shared" si="7"/>
        <v>0.73082287308228733</v>
      </c>
      <c r="DV24" s="145">
        <f t="shared" si="7"/>
        <v>0.9861687413554634</v>
      </c>
      <c r="DW24" s="145">
        <f t="shared" si="7"/>
        <v>0.92274678111587982</v>
      </c>
      <c r="DX24" s="145">
        <f t="shared" si="7"/>
        <v>0.63102409638554213</v>
      </c>
      <c r="DY24" s="145">
        <f t="shared" si="7"/>
        <v>0.84277620396600561</v>
      </c>
      <c r="DZ24" s="145">
        <f t="shared" si="7"/>
        <v>0.95273264401772528</v>
      </c>
      <c r="EA24" s="145">
        <f t="shared" si="7"/>
        <v>0.93267651888341541</v>
      </c>
      <c r="EB24" s="145">
        <f t="shared" si="7"/>
        <v>0.93969849246231152</v>
      </c>
      <c r="EC24" s="145">
        <f t="shared" si="7"/>
        <v>0.82311977715877438</v>
      </c>
      <c r="ED24" s="145">
        <f t="shared" si="7"/>
        <v>0.82096069868995636</v>
      </c>
      <c r="EE24" s="145">
        <f t="shared" si="7"/>
        <v>0.83469721767594107</v>
      </c>
      <c r="EF24" s="145">
        <f t="shared" si="7"/>
        <v>1.1095890410958904</v>
      </c>
      <c r="EG24" s="145">
        <f t="shared" si="7"/>
        <v>1.0657894736842106</v>
      </c>
      <c r="EH24" s="145">
        <f t="shared" si="7"/>
        <v>1.0771388499298737</v>
      </c>
      <c r="EI24" s="145">
        <f t="shared" si="7"/>
        <v>1.08</v>
      </c>
      <c r="EJ24" s="145">
        <f t="shared" si="7"/>
        <v>1.5201612903225807</v>
      </c>
    </row>
    <row r="27" spans="1:140">
      <c r="A27" s="84" t="s">
        <v>176</v>
      </c>
      <c r="D27" s="141" t="s">
        <v>0</v>
      </c>
      <c r="E27" s="141" t="s">
        <v>18</v>
      </c>
      <c r="F27" s="141" t="s">
        <v>21</v>
      </c>
      <c r="G27" s="141" t="s">
        <v>22</v>
      </c>
      <c r="H27" s="141" t="s">
        <v>23</v>
      </c>
      <c r="I27" s="141" t="s">
        <v>24</v>
      </c>
      <c r="J27" s="141" t="s">
        <v>25</v>
      </c>
      <c r="K27" s="141" t="s">
        <v>26</v>
      </c>
      <c r="L27" s="141" t="s">
        <v>27</v>
      </c>
      <c r="M27" s="141" t="s">
        <v>28</v>
      </c>
      <c r="N27" s="141" t="s">
        <v>29</v>
      </c>
      <c r="O27" s="141" t="s">
        <v>30</v>
      </c>
      <c r="P27" s="142" t="s">
        <v>31</v>
      </c>
      <c r="Q27" s="141" t="s">
        <v>32</v>
      </c>
      <c r="R27" s="141" t="s">
        <v>33</v>
      </c>
      <c r="S27" s="141" t="s">
        <v>34</v>
      </c>
      <c r="T27" s="141" t="s">
        <v>35</v>
      </c>
      <c r="U27" s="141" t="s">
        <v>36</v>
      </c>
      <c r="V27" s="141" t="s">
        <v>37</v>
      </c>
      <c r="W27" s="141" t="s">
        <v>38</v>
      </c>
      <c r="X27" s="141" t="s">
        <v>39</v>
      </c>
      <c r="Y27" s="142" t="s">
        <v>40</v>
      </c>
      <c r="Z27" s="141" t="s">
        <v>41</v>
      </c>
      <c r="AA27" s="141" t="s">
        <v>42</v>
      </c>
      <c r="AB27" s="141" t="s">
        <v>43</v>
      </c>
      <c r="AC27" s="141" t="s">
        <v>45</v>
      </c>
      <c r="AD27" s="141" t="s">
        <v>46</v>
      </c>
      <c r="AE27" s="141" t="s">
        <v>47</v>
      </c>
      <c r="AF27" s="141" t="s">
        <v>48</v>
      </c>
      <c r="AG27" s="141" t="s">
        <v>49</v>
      </c>
      <c r="AH27" s="141" t="s">
        <v>50</v>
      </c>
      <c r="AI27" s="141" t="s">
        <v>51</v>
      </c>
      <c r="AJ27" s="141" t="s">
        <v>52</v>
      </c>
      <c r="AK27" s="141" t="s">
        <v>53</v>
      </c>
      <c r="AL27" s="141" t="s">
        <v>54</v>
      </c>
      <c r="AM27" s="141" t="s">
        <v>59</v>
      </c>
      <c r="AN27" s="141" t="s">
        <v>61</v>
      </c>
      <c r="AO27" s="141" t="s">
        <v>62</v>
      </c>
      <c r="AP27" s="141" t="s">
        <v>63</v>
      </c>
      <c r="AQ27" s="141" t="s">
        <v>64</v>
      </c>
      <c r="AR27" s="141" t="s">
        <v>65</v>
      </c>
      <c r="AS27" s="141" t="s">
        <v>89</v>
      </c>
      <c r="AT27" s="141" t="s">
        <v>90</v>
      </c>
      <c r="AU27" s="141" t="s">
        <v>91</v>
      </c>
      <c r="AV27" s="141" t="s">
        <v>148</v>
      </c>
      <c r="AW27" s="141" t="s">
        <v>149</v>
      </c>
      <c r="AX27" s="141" t="s">
        <v>150</v>
      </c>
      <c r="AY27" s="141" t="s">
        <v>151</v>
      </c>
      <c r="AZ27" s="141" t="s">
        <v>152</v>
      </c>
      <c r="BA27" s="141" t="s">
        <v>153</v>
      </c>
      <c r="BB27" s="141" t="s">
        <v>154</v>
      </c>
      <c r="BC27" s="141" t="s">
        <v>155</v>
      </c>
      <c r="BD27" s="141" t="s">
        <v>156</v>
      </c>
      <c r="CD27" s="86"/>
      <c r="CG27" s="84"/>
    </row>
    <row r="28" spans="1:140">
      <c r="B28" s="83"/>
      <c r="C28" s="83" t="s">
        <v>269</v>
      </c>
      <c r="D28" s="143">
        <v>766950</v>
      </c>
      <c r="E28" s="143">
        <v>830285</v>
      </c>
      <c r="F28" s="143">
        <v>920074</v>
      </c>
      <c r="G28" s="143">
        <v>1038500</v>
      </c>
      <c r="H28" s="143">
        <v>1158600</v>
      </c>
      <c r="I28" s="143">
        <v>1402300</v>
      </c>
      <c r="J28" s="143">
        <v>1584500</v>
      </c>
      <c r="K28" s="143">
        <v>1788100</v>
      </c>
      <c r="L28" s="143">
        <v>2099700</v>
      </c>
      <c r="M28" s="143">
        <v>2570500</v>
      </c>
      <c r="N28" s="143">
        <v>2986000</v>
      </c>
      <c r="O28" s="143">
        <v>3328000</v>
      </c>
      <c r="P28" s="144">
        <v>3654000</v>
      </c>
      <c r="Q28" s="143">
        <v>3874000</v>
      </c>
      <c r="R28" s="143">
        <v>4134000</v>
      </c>
      <c r="S28" s="143">
        <v>4493000</v>
      </c>
      <c r="T28" s="143">
        <v>4795000</v>
      </c>
      <c r="U28" s="143">
        <v>5024000</v>
      </c>
      <c r="V28" s="143">
        <v>5261000</v>
      </c>
      <c r="W28" s="143">
        <v>5453000</v>
      </c>
      <c r="X28" s="143">
        <v>5655000</v>
      </c>
      <c r="Y28" s="144">
        <v>5851000</v>
      </c>
      <c r="Z28" s="143">
        <v>6069000</v>
      </c>
      <c r="AA28" s="143">
        <v>6210000</v>
      </c>
      <c r="AB28" s="143">
        <v>6523000</v>
      </c>
      <c r="AC28" s="143">
        <v>6941000</v>
      </c>
      <c r="AD28" s="143">
        <v>7300000</v>
      </c>
      <c r="AE28" s="143">
        <v>7656000</v>
      </c>
      <c r="AF28" s="143">
        <v>7712000</v>
      </c>
      <c r="AG28" s="143">
        <v>7670000</v>
      </c>
      <c r="AH28" s="143">
        <v>7796000</v>
      </c>
      <c r="AI28" s="143">
        <v>7808000</v>
      </c>
      <c r="AJ28" s="143">
        <v>7786000</v>
      </c>
      <c r="AK28" s="143">
        <v>8079000</v>
      </c>
      <c r="AL28" s="143">
        <v>7871000</v>
      </c>
      <c r="AM28" s="143">
        <v>7695000</v>
      </c>
      <c r="AN28" s="143">
        <v>7480000</v>
      </c>
      <c r="AO28" s="143">
        <v>7210000</v>
      </c>
      <c r="AP28" s="143">
        <v>7300000</v>
      </c>
      <c r="AQ28" s="143">
        <v>7190000</v>
      </c>
      <c r="AR28" s="143">
        <v>7130000</v>
      </c>
      <c r="AS28" s="143">
        <v>7180000</v>
      </c>
      <c r="AT28" s="143">
        <v>7170000</v>
      </c>
      <c r="AU28" s="143">
        <v>7090000</v>
      </c>
      <c r="AV28" s="143">
        <v>6970000</v>
      </c>
      <c r="AW28" s="143">
        <v>6890000</v>
      </c>
      <c r="AX28" s="143">
        <v>6910000</v>
      </c>
      <c r="AY28" s="143">
        <v>7080000</v>
      </c>
      <c r="AZ28" s="143">
        <v>7020000</v>
      </c>
      <c r="BA28" s="143">
        <v>7090000</v>
      </c>
      <c r="BB28" s="143">
        <v>7150000</v>
      </c>
      <c r="BC28" s="143">
        <v>7220000</v>
      </c>
      <c r="BD28" s="143">
        <v>7290000</v>
      </c>
      <c r="CD28" s="86"/>
      <c r="CG28" s="84"/>
    </row>
    <row r="29" spans="1:140">
      <c r="B29" s="83"/>
      <c r="C29" s="83" t="s">
        <v>270</v>
      </c>
      <c r="D29" s="143">
        <v>685920</v>
      </c>
      <c r="E29" s="143">
        <v>679929</v>
      </c>
      <c r="F29" s="143">
        <v>730795</v>
      </c>
      <c r="G29" s="143">
        <v>900700</v>
      </c>
      <c r="H29" s="143">
        <v>1129300</v>
      </c>
      <c r="I29" s="143">
        <v>1262300</v>
      </c>
      <c r="J29" s="143">
        <v>1419100</v>
      </c>
      <c r="K29" s="143">
        <v>1730400</v>
      </c>
      <c r="L29" s="143">
        <v>1935300</v>
      </c>
      <c r="M29" s="143">
        <v>2252000</v>
      </c>
      <c r="N29" s="143">
        <v>2686000</v>
      </c>
      <c r="O29" s="143">
        <v>3151000</v>
      </c>
      <c r="P29" s="144">
        <v>3486000</v>
      </c>
      <c r="Q29" s="143">
        <v>3722000</v>
      </c>
      <c r="R29" s="143">
        <v>4023000</v>
      </c>
      <c r="S29" s="143">
        <v>4734000</v>
      </c>
      <c r="T29" s="143">
        <v>5512000</v>
      </c>
      <c r="U29" s="143">
        <v>5911000</v>
      </c>
      <c r="V29" s="143">
        <v>6108000</v>
      </c>
      <c r="W29" s="143">
        <v>6489000</v>
      </c>
      <c r="X29" s="143">
        <v>6920000</v>
      </c>
      <c r="Y29" s="144">
        <v>7329000</v>
      </c>
      <c r="Z29" s="143">
        <v>8194000</v>
      </c>
      <c r="AA29" s="143">
        <v>8931000</v>
      </c>
      <c r="AB29" s="143">
        <v>9946000</v>
      </c>
      <c r="AC29" s="143">
        <v>10507000</v>
      </c>
      <c r="AD29" s="143">
        <v>11283000</v>
      </c>
      <c r="AE29" s="143">
        <v>11867000</v>
      </c>
      <c r="AF29" s="143">
        <v>12358000</v>
      </c>
      <c r="AG29" s="143">
        <v>12343000</v>
      </c>
      <c r="AH29" s="143">
        <v>12613000</v>
      </c>
      <c r="AI29" s="143">
        <v>12791000</v>
      </c>
      <c r="AJ29" s="143">
        <v>12500000</v>
      </c>
      <c r="AK29" s="143">
        <v>13517000</v>
      </c>
      <c r="AL29" s="143">
        <v>13927000</v>
      </c>
      <c r="AM29" s="143">
        <v>13558000</v>
      </c>
      <c r="AN29" s="143">
        <v>12800000</v>
      </c>
      <c r="AO29" s="143">
        <v>12920000</v>
      </c>
      <c r="AP29" s="143">
        <v>12730000</v>
      </c>
      <c r="AQ29" s="143">
        <v>12920000</v>
      </c>
      <c r="AR29" s="143">
        <v>12640000</v>
      </c>
      <c r="AS29" s="143">
        <v>12680000</v>
      </c>
      <c r="AT29" s="143">
        <v>12500000</v>
      </c>
      <c r="AU29" s="143">
        <v>12030000</v>
      </c>
      <c r="AV29" s="143">
        <v>12440000</v>
      </c>
      <c r="AW29" s="143">
        <v>12330000</v>
      </c>
      <c r="AX29" s="143">
        <v>12330000</v>
      </c>
      <c r="AY29" s="143">
        <v>12440000</v>
      </c>
      <c r="AZ29" s="143">
        <v>12900000</v>
      </c>
      <c r="BA29" s="143">
        <v>13090000</v>
      </c>
      <c r="BB29" s="143">
        <v>12990000</v>
      </c>
      <c r="BC29" s="143">
        <v>13270000</v>
      </c>
      <c r="BD29" s="143">
        <v>13200000</v>
      </c>
      <c r="CD29" s="86"/>
      <c r="CG29" s="84"/>
    </row>
    <row r="30" spans="1:140">
      <c r="B30" s="83"/>
      <c r="C30" s="83" t="s">
        <v>274</v>
      </c>
      <c r="D30" s="143">
        <v>61344</v>
      </c>
      <c r="E30" s="143">
        <v>70124</v>
      </c>
      <c r="F30" s="143">
        <v>93580</v>
      </c>
      <c r="G30" s="143">
        <v>111200</v>
      </c>
      <c r="H30" s="143">
        <v>152100</v>
      </c>
      <c r="I30" s="143">
        <v>190600</v>
      </c>
      <c r="J30" s="143">
        <v>239600</v>
      </c>
      <c r="K30" s="143">
        <v>363600</v>
      </c>
      <c r="L30" s="143">
        <v>484600</v>
      </c>
      <c r="M30" s="143">
        <v>614400</v>
      </c>
      <c r="N30" s="143">
        <v>719000</v>
      </c>
      <c r="O30" s="143">
        <v>789000</v>
      </c>
      <c r="P30" s="144">
        <v>966000</v>
      </c>
      <c r="Q30" s="143">
        <v>1261000</v>
      </c>
      <c r="R30" s="143">
        <v>1489000</v>
      </c>
      <c r="S30" s="143">
        <v>1512000</v>
      </c>
      <c r="T30" s="143">
        <v>1674000</v>
      </c>
      <c r="U30" s="143">
        <v>1743000</v>
      </c>
      <c r="V30" s="143">
        <v>2079000</v>
      </c>
      <c r="W30" s="143">
        <v>2362000</v>
      </c>
      <c r="X30" s="143">
        <v>2502000</v>
      </c>
      <c r="Y30" s="144">
        <v>2647000</v>
      </c>
      <c r="Z30" s="143">
        <v>2825000</v>
      </c>
      <c r="AA30" s="143">
        <v>2767000</v>
      </c>
      <c r="AB30" s="143">
        <v>3254000</v>
      </c>
      <c r="AC30" s="143">
        <v>3401000</v>
      </c>
      <c r="AD30" s="143">
        <v>3118000</v>
      </c>
      <c r="AE30" s="143">
        <v>3105000</v>
      </c>
      <c r="AF30" s="143">
        <v>3587000</v>
      </c>
      <c r="AG30" s="143">
        <v>4052000</v>
      </c>
      <c r="AH30" s="143">
        <v>4515000</v>
      </c>
      <c r="AI30" s="143">
        <v>4837000</v>
      </c>
      <c r="AJ30" s="143">
        <v>4977000</v>
      </c>
      <c r="AK30" s="143">
        <v>5744000</v>
      </c>
      <c r="AL30" s="143">
        <v>6330000</v>
      </c>
      <c r="AM30" s="143">
        <v>5798000</v>
      </c>
      <c r="AN30" s="143">
        <v>6070000</v>
      </c>
      <c r="AO30" s="143">
        <v>6050000</v>
      </c>
      <c r="AP30" s="143">
        <v>6550000</v>
      </c>
      <c r="AQ30" s="143">
        <v>6160000</v>
      </c>
      <c r="AR30" s="143">
        <v>6240000</v>
      </c>
      <c r="AS30" s="143">
        <v>6640000</v>
      </c>
      <c r="AT30" s="143">
        <v>6520000</v>
      </c>
      <c r="AU30" s="143">
        <v>6430000</v>
      </c>
      <c r="AV30" s="143">
        <v>6790000</v>
      </c>
      <c r="AW30" s="143">
        <v>6470000</v>
      </c>
      <c r="AX30" s="143">
        <v>6950000</v>
      </c>
      <c r="AY30" s="143">
        <v>7400000</v>
      </c>
      <c r="AZ30" s="143">
        <v>7560000</v>
      </c>
      <c r="BA30" s="143">
        <v>7550000</v>
      </c>
      <c r="BB30" s="143">
        <v>7810000</v>
      </c>
      <c r="BC30" s="143">
        <v>7940000</v>
      </c>
      <c r="BD30" s="143">
        <v>8210000</v>
      </c>
      <c r="CD30" s="86"/>
      <c r="CG30" s="84"/>
    </row>
    <row r="31" spans="1:140">
      <c r="B31" s="85"/>
      <c r="C31" s="85" t="s">
        <v>287</v>
      </c>
      <c r="D31" s="145">
        <v>0.89434774105221981</v>
      </c>
      <c r="E31" s="145">
        <v>0.81891037414863566</v>
      </c>
      <c r="F31" s="145">
        <v>0.79427850368557307</v>
      </c>
      <c r="G31" s="145">
        <v>0.86730861819932592</v>
      </c>
      <c r="H31" s="145">
        <v>0.97471085793198686</v>
      </c>
      <c r="I31" s="145">
        <v>0.90016401625900311</v>
      </c>
      <c r="J31" s="145">
        <v>0.8956137582833702</v>
      </c>
      <c r="K31" s="145">
        <v>0.96773111123538957</v>
      </c>
      <c r="L31" s="145">
        <v>0.92170310044292036</v>
      </c>
      <c r="M31" s="145">
        <v>0.87609414510795569</v>
      </c>
      <c r="N31" s="145">
        <v>0.89953114534494305</v>
      </c>
      <c r="O31" s="145">
        <v>0.94681490384615385</v>
      </c>
      <c r="P31" s="164">
        <v>0.95402298850574707</v>
      </c>
      <c r="Q31" s="145">
        <v>0.96076406814661852</v>
      </c>
      <c r="R31" s="145">
        <v>0.97314949201741652</v>
      </c>
      <c r="S31" s="145">
        <v>1.0536389939906521</v>
      </c>
      <c r="T31" s="145">
        <v>1.1495307612095933</v>
      </c>
      <c r="U31" s="145">
        <v>1.1765525477707006</v>
      </c>
      <c r="V31" s="145">
        <v>1.160996008363429</v>
      </c>
      <c r="W31" s="145">
        <v>1.1899871630295251</v>
      </c>
      <c r="X31" s="145">
        <v>1.2236958443854995</v>
      </c>
      <c r="Y31" s="164">
        <v>1.2526063920697317</v>
      </c>
      <c r="Z31" s="145">
        <v>1.3501400560224091</v>
      </c>
      <c r="AA31" s="145">
        <v>1.4381642512077295</v>
      </c>
      <c r="AB31" s="145">
        <v>1.524758546680975</v>
      </c>
      <c r="AC31" s="145">
        <v>1.5137588243768909</v>
      </c>
      <c r="AD31" s="145">
        <v>1.5456164383561644</v>
      </c>
      <c r="AE31" s="145">
        <v>1.5500261233019854</v>
      </c>
      <c r="AF31" s="145">
        <v>1.6024377593360997</v>
      </c>
      <c r="AG31" s="145">
        <v>1.6092568448500653</v>
      </c>
      <c r="AH31" s="145">
        <v>1.6178809645972294</v>
      </c>
      <c r="AI31" s="145">
        <v>1.6381915983606556</v>
      </c>
      <c r="AJ31" s="145">
        <v>1.6054456717184691</v>
      </c>
      <c r="AK31" s="145">
        <v>1.673103106820151</v>
      </c>
      <c r="AL31" s="145">
        <v>1.769406682759497</v>
      </c>
      <c r="AM31" s="145">
        <v>1.7619233268356076</v>
      </c>
      <c r="AN31" s="145">
        <v>1.7112299465240641</v>
      </c>
      <c r="AO31" s="145">
        <v>1.7919556171983357</v>
      </c>
      <c r="AP31" s="145">
        <v>1.7438356164383562</v>
      </c>
      <c r="AQ31" s="145">
        <v>1.7969401947148818</v>
      </c>
      <c r="AR31" s="145">
        <v>1.7727910238429172</v>
      </c>
      <c r="AS31" s="145">
        <v>1.766016713091922</v>
      </c>
      <c r="AT31" s="145">
        <v>1.7433751743375174</v>
      </c>
      <c r="AU31" s="145">
        <v>1.6967559943582511</v>
      </c>
      <c r="AV31" s="145">
        <v>1.7847919655667146</v>
      </c>
      <c r="AW31" s="145">
        <v>1.7895500725689404</v>
      </c>
      <c r="AX31" s="145">
        <v>1.784370477568741</v>
      </c>
      <c r="AY31" s="145">
        <v>1.7570621468926553</v>
      </c>
      <c r="AZ31" s="145">
        <v>1.8376068376068375</v>
      </c>
      <c r="BA31" s="145">
        <v>1.846262341325811</v>
      </c>
      <c r="BB31" s="145">
        <v>1.8167832167832167</v>
      </c>
      <c r="BC31" s="145">
        <v>1.8379501385041552</v>
      </c>
      <c r="BD31" s="145">
        <v>1.8106995884773662</v>
      </c>
      <c r="CD31" s="86"/>
      <c r="CG31" s="84"/>
    </row>
    <row r="32" spans="1:140">
      <c r="B32" s="85"/>
      <c r="C32" s="85" t="s">
        <v>288</v>
      </c>
      <c r="D32" s="145">
        <v>7.9984353608449049E-2</v>
      </c>
      <c r="E32" s="145">
        <v>8.4457746436464587E-2</v>
      </c>
      <c r="F32" s="145">
        <v>0.10170921034612433</v>
      </c>
      <c r="G32" s="145">
        <v>0.10707751564756861</v>
      </c>
      <c r="H32" s="145">
        <v>0.131279129984464</v>
      </c>
      <c r="I32" s="145">
        <v>0.13591956072167155</v>
      </c>
      <c r="J32" s="145">
        <v>0.15121489428841906</v>
      </c>
      <c r="K32" s="145">
        <v>0.20334433197248475</v>
      </c>
      <c r="L32" s="145">
        <v>0.23079487545839883</v>
      </c>
      <c r="M32" s="145">
        <v>0.23901964598327174</v>
      </c>
      <c r="N32" s="145">
        <v>0.2407903549899531</v>
      </c>
      <c r="O32" s="145">
        <v>0.23707932692307693</v>
      </c>
      <c r="P32" s="164">
        <v>0.26436781609195403</v>
      </c>
      <c r="Q32" s="145">
        <v>0.32550335570469796</v>
      </c>
      <c r="R32" s="145">
        <v>0.3601838413159168</v>
      </c>
      <c r="S32" s="145">
        <v>0.33652348097039841</v>
      </c>
      <c r="T32" s="145">
        <v>0.34911366006256517</v>
      </c>
      <c r="U32" s="145">
        <v>0.34693471337579618</v>
      </c>
      <c r="V32" s="145">
        <v>0.39517202052841666</v>
      </c>
      <c r="W32" s="145">
        <v>0.43315606088391712</v>
      </c>
      <c r="X32" s="145">
        <v>0.44244031830238728</v>
      </c>
      <c r="Y32" s="164">
        <v>0.45240129892326097</v>
      </c>
      <c r="Z32" s="145">
        <v>0.46548030977096722</v>
      </c>
      <c r="AA32" s="145">
        <v>0.44557165861513687</v>
      </c>
      <c r="AB32" s="145">
        <v>0.49885022229035719</v>
      </c>
      <c r="AC32" s="145">
        <v>0.48998703356865003</v>
      </c>
      <c r="AD32" s="145">
        <v>0.42712328767123287</v>
      </c>
      <c r="AE32" s="145">
        <v>0.40556426332288403</v>
      </c>
      <c r="AF32" s="145">
        <v>0.46511929460580914</v>
      </c>
      <c r="AG32" s="145">
        <v>0.52829204693611476</v>
      </c>
      <c r="AH32" s="145">
        <v>0.57914315033350439</v>
      </c>
      <c r="AI32" s="145">
        <v>0.61949282786885251</v>
      </c>
      <c r="AJ32" s="145">
        <v>0.63922424865142569</v>
      </c>
      <c r="AK32" s="145">
        <v>0.71097908156950118</v>
      </c>
      <c r="AL32" s="145">
        <v>0.80421801549993643</v>
      </c>
      <c r="AM32" s="145">
        <v>0.75347628330084471</v>
      </c>
      <c r="AN32" s="145">
        <v>0.81149732620320858</v>
      </c>
      <c r="AO32" s="145">
        <v>0.83911234396671286</v>
      </c>
      <c r="AP32" s="145">
        <v>0.89726027397260277</v>
      </c>
      <c r="AQ32" s="145">
        <v>0.85674547983310156</v>
      </c>
      <c r="AR32" s="145">
        <v>0.87517531556802242</v>
      </c>
      <c r="AS32" s="145">
        <v>0.92479108635097496</v>
      </c>
      <c r="AT32" s="145">
        <v>0.90934449093444913</v>
      </c>
      <c r="AU32" s="145">
        <v>0.90691114245416082</v>
      </c>
      <c r="AV32" s="145">
        <v>0.97417503586800569</v>
      </c>
      <c r="AW32" s="145">
        <v>0.93904208998548622</v>
      </c>
      <c r="AX32" s="145">
        <v>1.0057887120115774</v>
      </c>
      <c r="AY32" s="145">
        <v>1.0451977401129944</v>
      </c>
      <c r="AZ32" s="145">
        <v>1.0769230769230769</v>
      </c>
      <c r="BA32" s="145">
        <v>1.0648801128349787</v>
      </c>
      <c r="BB32" s="145">
        <v>1.0923076923076922</v>
      </c>
      <c r="BC32" s="145">
        <v>1.0997229916897506</v>
      </c>
      <c r="BD32" s="145">
        <v>1.1262002743484225</v>
      </c>
      <c r="CD32" s="86"/>
      <c r="CG32" s="84"/>
    </row>
    <row r="34" spans="1:121">
      <c r="A34" s="84" t="s">
        <v>365</v>
      </c>
      <c r="D34" s="141" t="s">
        <v>0</v>
      </c>
      <c r="E34" s="141" t="s">
        <v>18</v>
      </c>
      <c r="F34" s="141" t="s">
        <v>21</v>
      </c>
      <c r="G34" s="141" t="s">
        <v>22</v>
      </c>
      <c r="H34" s="141" t="s">
        <v>23</v>
      </c>
      <c r="I34" s="141" t="s">
        <v>24</v>
      </c>
      <c r="J34" s="141" t="s">
        <v>25</v>
      </c>
      <c r="K34" s="141" t="s">
        <v>26</v>
      </c>
      <c r="L34" s="141" t="s">
        <v>27</v>
      </c>
      <c r="M34" s="141" t="s">
        <v>28</v>
      </c>
      <c r="N34" s="141" t="s">
        <v>29</v>
      </c>
      <c r="O34" s="141" t="s">
        <v>30</v>
      </c>
      <c r="P34" s="142" t="s">
        <v>31</v>
      </c>
      <c r="Q34" s="141" t="s">
        <v>32</v>
      </c>
      <c r="R34" s="141" t="s">
        <v>33</v>
      </c>
      <c r="S34" s="141" t="s">
        <v>34</v>
      </c>
      <c r="T34" s="141" t="s">
        <v>35</v>
      </c>
      <c r="U34" s="141" t="s">
        <v>36</v>
      </c>
      <c r="V34" s="141" t="s">
        <v>37</v>
      </c>
      <c r="W34" s="141" t="s">
        <v>38</v>
      </c>
      <c r="X34" s="141" t="s">
        <v>39</v>
      </c>
      <c r="Y34" s="141" t="s">
        <v>40</v>
      </c>
      <c r="Z34" s="141" t="s">
        <v>41</v>
      </c>
      <c r="AA34" s="141" t="s">
        <v>42</v>
      </c>
      <c r="AB34" s="141" t="s">
        <v>43</v>
      </c>
      <c r="AC34" s="141" t="s">
        <v>45</v>
      </c>
      <c r="AD34" s="141" t="s">
        <v>46</v>
      </c>
      <c r="AE34" s="141" t="s">
        <v>47</v>
      </c>
      <c r="AF34" s="141" t="s">
        <v>48</v>
      </c>
      <c r="AG34" s="141" t="s">
        <v>49</v>
      </c>
      <c r="AH34" s="141" t="s">
        <v>50</v>
      </c>
      <c r="AI34" s="141" t="s">
        <v>51</v>
      </c>
      <c r="AJ34" s="141" t="s">
        <v>52</v>
      </c>
      <c r="AK34" s="141" t="s">
        <v>53</v>
      </c>
      <c r="AL34" s="141" t="s">
        <v>54</v>
      </c>
      <c r="AM34" s="141" t="s">
        <v>59</v>
      </c>
      <c r="AN34" s="141" t="s">
        <v>61</v>
      </c>
      <c r="AO34" s="141" t="s">
        <v>62</v>
      </c>
      <c r="AP34" s="141" t="s">
        <v>63</v>
      </c>
      <c r="AQ34" s="141" t="s">
        <v>64</v>
      </c>
      <c r="AR34" s="141" t="s">
        <v>65</v>
      </c>
      <c r="AS34" s="141" t="s">
        <v>89</v>
      </c>
      <c r="AT34" s="141" t="s">
        <v>90</v>
      </c>
      <c r="AU34" s="141" t="s">
        <v>91</v>
      </c>
      <c r="AV34" s="141" t="s">
        <v>148</v>
      </c>
      <c r="AW34" s="141" t="s">
        <v>149</v>
      </c>
      <c r="AX34" s="141" t="s">
        <v>150</v>
      </c>
      <c r="AY34" s="141" t="s">
        <v>151</v>
      </c>
      <c r="AZ34" s="141" t="s">
        <v>152</v>
      </c>
      <c r="BA34" s="141" t="s">
        <v>153</v>
      </c>
      <c r="BB34" s="141" t="s">
        <v>154</v>
      </c>
      <c r="BC34" s="141" t="s">
        <v>155</v>
      </c>
      <c r="BD34" s="141" t="s">
        <v>156</v>
      </c>
      <c r="CD34" s="86"/>
      <c r="CG34" s="84"/>
    </row>
    <row r="35" spans="1:121">
      <c r="B35" s="83"/>
      <c r="C35" s="83" t="s">
        <v>269</v>
      </c>
      <c r="D35" s="143">
        <v>651728</v>
      </c>
      <c r="E35" s="143">
        <v>735325</v>
      </c>
      <c r="F35" s="143">
        <v>828422</v>
      </c>
      <c r="G35" s="143">
        <v>964600</v>
      </c>
      <c r="H35" s="143">
        <v>1061400</v>
      </c>
      <c r="I35" s="143">
        <v>1438100</v>
      </c>
      <c r="J35" s="143">
        <v>1450200</v>
      </c>
      <c r="K35" s="143">
        <v>1632300</v>
      </c>
      <c r="L35" s="143">
        <v>1887600</v>
      </c>
      <c r="M35" s="143">
        <v>2276200</v>
      </c>
      <c r="N35" s="143">
        <v>2939000</v>
      </c>
      <c r="O35" s="143">
        <v>3192000</v>
      </c>
      <c r="P35" s="144">
        <v>3557000</v>
      </c>
      <c r="Q35" s="143">
        <v>3849000</v>
      </c>
      <c r="R35" s="143">
        <v>4061000</v>
      </c>
      <c r="S35" s="143">
        <v>4629000</v>
      </c>
      <c r="T35" s="143">
        <v>4510000</v>
      </c>
      <c r="U35" s="143">
        <v>4792000</v>
      </c>
      <c r="V35" s="143">
        <v>5096000</v>
      </c>
      <c r="W35" s="143">
        <v>5349000</v>
      </c>
      <c r="X35" s="143">
        <v>5482000</v>
      </c>
      <c r="Y35" s="144">
        <v>5338000</v>
      </c>
      <c r="Z35" s="143">
        <v>5430000</v>
      </c>
      <c r="AA35" s="143">
        <v>5595000</v>
      </c>
      <c r="AB35" s="143">
        <v>5815000</v>
      </c>
      <c r="AC35" s="143">
        <v>6473000</v>
      </c>
      <c r="AD35" s="143">
        <v>6269000</v>
      </c>
      <c r="AE35" s="143">
        <v>7001000</v>
      </c>
      <c r="AF35" s="143">
        <v>6945000</v>
      </c>
      <c r="AG35" s="143">
        <v>7190000</v>
      </c>
      <c r="AH35" s="143">
        <v>7707000</v>
      </c>
      <c r="AI35" s="143">
        <v>7346000</v>
      </c>
      <c r="AJ35" s="143">
        <v>7438000</v>
      </c>
      <c r="AK35" s="143">
        <v>7348000</v>
      </c>
      <c r="AL35" s="143">
        <v>7588000</v>
      </c>
      <c r="AM35" s="143">
        <v>7286000</v>
      </c>
      <c r="AN35" s="143">
        <v>7060000</v>
      </c>
      <c r="AO35" s="143">
        <v>6820000</v>
      </c>
      <c r="AP35" s="143">
        <v>7200000</v>
      </c>
      <c r="AQ35" s="143">
        <v>6460000</v>
      </c>
      <c r="AR35" s="143">
        <v>6850000</v>
      </c>
      <c r="AS35" s="143">
        <v>6750000</v>
      </c>
      <c r="AT35" s="143">
        <v>6640000</v>
      </c>
      <c r="AU35" s="143">
        <v>6350000</v>
      </c>
      <c r="AV35" s="143">
        <v>6480000</v>
      </c>
      <c r="AW35" s="143">
        <v>6640000</v>
      </c>
      <c r="AX35" s="143">
        <v>6580000</v>
      </c>
      <c r="AY35" s="143">
        <v>6440000</v>
      </c>
      <c r="AZ35" s="143">
        <v>6100000</v>
      </c>
      <c r="BA35" s="143">
        <v>6410000</v>
      </c>
      <c r="BB35" s="143">
        <v>6550000</v>
      </c>
      <c r="BC35" s="143">
        <v>6640000</v>
      </c>
      <c r="BD35" s="143">
        <v>6670000</v>
      </c>
      <c r="CD35" s="86"/>
      <c r="CG35" s="84"/>
    </row>
    <row r="36" spans="1:121">
      <c r="B36" s="83"/>
      <c r="C36" s="83" t="s">
        <v>270</v>
      </c>
      <c r="D36" s="143">
        <v>415078</v>
      </c>
      <c r="E36" s="143">
        <v>565226</v>
      </c>
      <c r="F36" s="143">
        <v>569092</v>
      </c>
      <c r="G36" s="143">
        <v>591000</v>
      </c>
      <c r="H36" s="143">
        <v>844100</v>
      </c>
      <c r="I36" s="143">
        <v>1036400</v>
      </c>
      <c r="J36" s="143">
        <v>1066700</v>
      </c>
      <c r="K36" s="143">
        <v>1223800</v>
      </c>
      <c r="L36" s="143">
        <v>1301400</v>
      </c>
      <c r="M36" s="143">
        <v>1650400</v>
      </c>
      <c r="N36" s="143">
        <v>1950000</v>
      </c>
      <c r="O36" s="143">
        <v>2235000</v>
      </c>
      <c r="P36" s="144">
        <v>2655000</v>
      </c>
      <c r="Q36" s="143">
        <v>3020000</v>
      </c>
      <c r="R36" s="143">
        <v>3681000</v>
      </c>
      <c r="S36" s="143">
        <v>4346000</v>
      </c>
      <c r="T36" s="143">
        <v>4492000</v>
      </c>
      <c r="U36" s="143">
        <v>4809000</v>
      </c>
      <c r="V36" s="143">
        <v>5170000</v>
      </c>
      <c r="W36" s="143">
        <v>6257000</v>
      </c>
      <c r="X36" s="143">
        <v>4989000</v>
      </c>
      <c r="Y36" s="144">
        <v>5051000</v>
      </c>
      <c r="Z36" s="143">
        <v>5726000</v>
      </c>
      <c r="AA36" s="143">
        <v>7295000</v>
      </c>
      <c r="AB36" s="143">
        <v>7533000</v>
      </c>
      <c r="AC36" s="143">
        <v>6892000</v>
      </c>
      <c r="AD36" s="143">
        <v>6819000</v>
      </c>
      <c r="AE36" s="143">
        <v>8373000</v>
      </c>
      <c r="AF36" s="143">
        <v>8522000</v>
      </c>
      <c r="AG36" s="143">
        <v>8388000</v>
      </c>
      <c r="AH36" s="143">
        <v>9605000</v>
      </c>
      <c r="AI36" s="143">
        <v>10380000</v>
      </c>
      <c r="AJ36" s="143">
        <v>9996000</v>
      </c>
      <c r="AK36" s="143">
        <v>10850000</v>
      </c>
      <c r="AL36" s="143">
        <v>10192000</v>
      </c>
      <c r="AM36" s="143">
        <v>12070000</v>
      </c>
      <c r="AN36" s="143">
        <v>9890000</v>
      </c>
      <c r="AO36" s="143">
        <v>9310000</v>
      </c>
      <c r="AP36" s="143">
        <v>10550000</v>
      </c>
      <c r="AQ36" s="143">
        <v>9980000</v>
      </c>
      <c r="AR36" s="143">
        <v>10760000</v>
      </c>
      <c r="AS36" s="143">
        <v>8580000</v>
      </c>
      <c r="AT36" s="143">
        <v>10890000</v>
      </c>
      <c r="AU36" s="143">
        <v>8880000</v>
      </c>
      <c r="AV36" s="143">
        <v>9050000</v>
      </c>
      <c r="AW36" s="143">
        <v>9930000</v>
      </c>
      <c r="AX36" s="143">
        <v>10330000</v>
      </c>
      <c r="AY36" s="143">
        <v>9750000</v>
      </c>
      <c r="AZ36" s="143">
        <v>10460000</v>
      </c>
      <c r="BA36" s="143">
        <v>9520000</v>
      </c>
      <c r="BB36" s="143">
        <v>8910000</v>
      </c>
      <c r="BC36" s="143">
        <v>11500000</v>
      </c>
      <c r="BD36" s="143">
        <v>11470000</v>
      </c>
      <c r="CD36" s="86"/>
      <c r="CG36" s="84"/>
    </row>
    <row r="37" spans="1:121">
      <c r="B37" s="83"/>
      <c r="C37" s="83" t="s">
        <v>274</v>
      </c>
      <c r="D37" s="143">
        <v>75259</v>
      </c>
      <c r="E37" s="143">
        <v>68969</v>
      </c>
      <c r="F37" s="143">
        <v>72052</v>
      </c>
      <c r="G37" s="143">
        <v>151100</v>
      </c>
      <c r="H37" s="143">
        <v>215600</v>
      </c>
      <c r="I37" s="143">
        <v>262100</v>
      </c>
      <c r="J37" s="143">
        <v>228900</v>
      </c>
      <c r="K37" s="143">
        <v>357700</v>
      </c>
      <c r="L37" s="143">
        <v>520900</v>
      </c>
      <c r="M37" s="143">
        <v>627100</v>
      </c>
      <c r="N37" s="143">
        <v>980000</v>
      </c>
      <c r="O37" s="143">
        <v>759000</v>
      </c>
      <c r="P37" s="144">
        <v>875000</v>
      </c>
      <c r="Q37" s="143">
        <v>1433000</v>
      </c>
      <c r="R37" s="143">
        <v>1602000</v>
      </c>
      <c r="S37" s="143">
        <v>1436000</v>
      </c>
      <c r="T37" s="143">
        <v>1552000</v>
      </c>
      <c r="U37" s="143">
        <v>1878000</v>
      </c>
      <c r="V37" s="143">
        <v>1888000</v>
      </c>
      <c r="W37" s="143">
        <v>1833000</v>
      </c>
      <c r="X37" s="143">
        <v>2646000</v>
      </c>
      <c r="Y37" s="144">
        <v>2295000</v>
      </c>
      <c r="Z37" s="143">
        <v>2356000</v>
      </c>
      <c r="AA37" s="143">
        <v>2715000</v>
      </c>
      <c r="AB37" s="143">
        <v>2366000</v>
      </c>
      <c r="AC37" s="143">
        <v>1886000</v>
      </c>
      <c r="AD37" s="143">
        <v>1804000</v>
      </c>
      <c r="AE37" s="143">
        <v>2513000</v>
      </c>
      <c r="AF37" s="143">
        <v>3670000</v>
      </c>
      <c r="AG37" s="143">
        <v>4348000</v>
      </c>
      <c r="AH37" s="143">
        <v>4975000</v>
      </c>
      <c r="AI37" s="143">
        <v>4937000</v>
      </c>
      <c r="AJ37" s="143">
        <v>5646000</v>
      </c>
      <c r="AK37" s="143">
        <v>5835000</v>
      </c>
      <c r="AL37" s="143">
        <v>5602000</v>
      </c>
      <c r="AM37" s="143">
        <v>6277000</v>
      </c>
      <c r="AN37" s="143">
        <v>4680000</v>
      </c>
      <c r="AO37" s="143">
        <v>4900000</v>
      </c>
      <c r="AP37" s="143">
        <v>5270000</v>
      </c>
      <c r="AQ37" s="143">
        <v>5660000</v>
      </c>
      <c r="AR37" s="143">
        <v>6150000</v>
      </c>
      <c r="AS37" s="143">
        <v>6580000</v>
      </c>
      <c r="AT37" s="143">
        <v>5750000</v>
      </c>
      <c r="AU37" s="143">
        <v>4740000</v>
      </c>
      <c r="AV37" s="143">
        <v>5990000</v>
      </c>
      <c r="AW37" s="143">
        <v>5320000</v>
      </c>
      <c r="AX37" s="143">
        <v>6770000</v>
      </c>
      <c r="AY37" s="143">
        <v>5720000</v>
      </c>
      <c r="AZ37" s="143">
        <v>5480000</v>
      </c>
      <c r="BA37" s="143">
        <v>5520000</v>
      </c>
      <c r="BB37" s="143">
        <v>6630000</v>
      </c>
      <c r="BC37" s="143">
        <v>5990000</v>
      </c>
      <c r="BD37" s="143">
        <v>6710000</v>
      </c>
      <c r="CD37" s="86"/>
      <c r="CG37" s="84"/>
    </row>
    <row r="38" spans="1:121">
      <c r="B38" s="85"/>
      <c r="C38" s="85" t="s">
        <v>287</v>
      </c>
      <c r="D38" s="145">
        <v>0.63688839515871654</v>
      </c>
      <c r="E38" s="145">
        <v>0.7686750756468228</v>
      </c>
      <c r="F38" s="145">
        <v>0.68695906192737521</v>
      </c>
      <c r="G38" s="145">
        <v>0.61268919759485796</v>
      </c>
      <c r="H38" s="145">
        <v>0.79527039758809115</v>
      </c>
      <c r="I38" s="145">
        <v>0.72067311035393922</v>
      </c>
      <c r="J38" s="145">
        <v>0.73555371672872705</v>
      </c>
      <c r="K38" s="145">
        <v>0.749739631195246</v>
      </c>
      <c r="L38" s="145">
        <v>0.68944691671964398</v>
      </c>
      <c r="M38" s="145">
        <v>0.72506809594938937</v>
      </c>
      <c r="N38" s="145">
        <v>0.66349098332766243</v>
      </c>
      <c r="O38" s="145">
        <v>0.70018796992481203</v>
      </c>
      <c r="P38" s="164">
        <v>0.74641551869552991</v>
      </c>
      <c r="Q38" s="145">
        <v>0.78461938165757339</v>
      </c>
      <c r="R38" s="145">
        <v>0.90642698842649594</v>
      </c>
      <c r="S38" s="145">
        <v>0.93886368546122267</v>
      </c>
      <c r="T38" s="145">
        <v>0.99600886917960085</v>
      </c>
      <c r="U38" s="145">
        <v>1.0035475792988313</v>
      </c>
      <c r="V38" s="145">
        <v>1.0145211930926217</v>
      </c>
      <c r="W38" s="145">
        <v>1.1697513553935315</v>
      </c>
      <c r="X38" s="145">
        <v>0.91006931776723821</v>
      </c>
      <c r="Y38" s="164">
        <v>0.94623454477332336</v>
      </c>
      <c r="Z38" s="145">
        <v>1.05451197053407</v>
      </c>
      <c r="AA38" s="145">
        <v>1.3038427167113493</v>
      </c>
      <c r="AB38" s="145">
        <v>1.2954428202923474</v>
      </c>
      <c r="AC38" s="145">
        <v>1.0647304186621349</v>
      </c>
      <c r="AD38" s="145">
        <v>1.0877332907959802</v>
      </c>
      <c r="AE38" s="145">
        <v>1.1959720039994286</v>
      </c>
      <c r="AF38" s="145">
        <v>1.2270698344132469</v>
      </c>
      <c r="AG38" s="145">
        <v>1.1666203059805285</v>
      </c>
      <c r="AH38" s="145">
        <v>1.2462696250162191</v>
      </c>
      <c r="AI38" s="145">
        <v>1.4130138851075416</v>
      </c>
      <c r="AJ38" s="145">
        <v>1.3439096531325625</v>
      </c>
      <c r="AK38" s="145">
        <v>1.4765922700054437</v>
      </c>
      <c r="AL38" s="145">
        <v>1.3431734317343174</v>
      </c>
      <c r="AM38" s="145">
        <v>1.6566017018940433</v>
      </c>
      <c r="AN38" s="145">
        <v>1.4008498583569404</v>
      </c>
      <c r="AO38" s="145">
        <v>1.3651026392961876</v>
      </c>
      <c r="AP38" s="145">
        <v>1.4652777777777777</v>
      </c>
      <c r="AQ38" s="145">
        <v>1.5448916408668731</v>
      </c>
      <c r="AR38" s="145">
        <v>1.5708029197080291</v>
      </c>
      <c r="AS38" s="145">
        <v>1.2711111111111111</v>
      </c>
      <c r="AT38" s="145">
        <v>1.6400602409638554</v>
      </c>
      <c r="AU38" s="145">
        <v>1.3984251968503938</v>
      </c>
      <c r="AV38" s="145">
        <v>1.396604938271605</v>
      </c>
      <c r="AW38" s="145">
        <v>1.4954819277108433</v>
      </c>
      <c r="AX38" s="145">
        <v>1.5699088145896656</v>
      </c>
      <c r="AY38" s="145">
        <v>1.5139751552795031</v>
      </c>
      <c r="AZ38" s="145">
        <v>1.7147540983606557</v>
      </c>
      <c r="BA38" s="145">
        <v>1.4851794071762872</v>
      </c>
      <c r="BB38" s="145">
        <v>1.3603053435114503</v>
      </c>
      <c r="BC38" s="145">
        <v>1.7319277108433735</v>
      </c>
      <c r="BD38" s="145">
        <v>1.7196401799100449</v>
      </c>
      <c r="CD38" s="86"/>
      <c r="CG38" s="84"/>
    </row>
    <row r="39" spans="1:121">
      <c r="B39" s="85"/>
      <c r="C39" s="85" t="s">
        <v>288</v>
      </c>
      <c r="D39" s="145">
        <v>0.11547608818402769</v>
      </c>
      <c r="E39" s="145">
        <v>9.3793900656172435E-2</v>
      </c>
      <c r="F39" s="145">
        <v>8.6974995835455843E-2</v>
      </c>
      <c r="G39" s="145">
        <v>0.15664524155090193</v>
      </c>
      <c r="H39" s="145">
        <v>0.203127944224609</v>
      </c>
      <c r="I39" s="145">
        <v>0.1822543633961477</v>
      </c>
      <c r="J39" s="145">
        <v>0.15784029788994622</v>
      </c>
      <c r="K39" s="145">
        <v>0.2191386387306255</v>
      </c>
      <c r="L39" s="145">
        <v>0.27595888959525322</v>
      </c>
      <c r="M39" s="145">
        <v>0.27550303136806958</v>
      </c>
      <c r="N39" s="145">
        <v>0.3334467505954406</v>
      </c>
      <c r="O39" s="145">
        <v>0.23778195488721804</v>
      </c>
      <c r="P39" s="164">
        <v>0.24599381501265111</v>
      </c>
      <c r="Q39" s="145">
        <v>0.37230449467394128</v>
      </c>
      <c r="R39" s="145">
        <v>0.39448411721250926</v>
      </c>
      <c r="S39" s="145">
        <v>0.31021818967379566</v>
      </c>
      <c r="T39" s="145">
        <v>0.34412416851441241</v>
      </c>
      <c r="U39" s="145">
        <v>0.39190317195325541</v>
      </c>
      <c r="V39" s="145">
        <v>0.3704866562009419</v>
      </c>
      <c r="W39" s="145">
        <v>0.34268087492989346</v>
      </c>
      <c r="X39" s="145">
        <v>0.48267055819044147</v>
      </c>
      <c r="Y39" s="164">
        <v>0.42993630573248409</v>
      </c>
      <c r="Z39" s="145">
        <v>0.43388581952117866</v>
      </c>
      <c r="AA39" s="145">
        <v>0.48525469168900803</v>
      </c>
      <c r="AB39" s="145">
        <v>0.40687876182287186</v>
      </c>
      <c r="AC39" s="145">
        <v>0.29136412791595862</v>
      </c>
      <c r="AD39" s="145">
        <v>0.28776519381081511</v>
      </c>
      <c r="AE39" s="145">
        <v>0.3589487216111984</v>
      </c>
      <c r="AF39" s="145">
        <v>0.52843772498200148</v>
      </c>
      <c r="AG39" s="145">
        <v>0.60472878998609181</v>
      </c>
      <c r="AH39" s="145">
        <v>0.64551706241079543</v>
      </c>
      <c r="AI39" s="145">
        <v>0.6720664307105908</v>
      </c>
      <c r="AJ39" s="145">
        <v>0.75907502016671147</v>
      </c>
      <c r="AK39" s="145">
        <v>0.7940936309199782</v>
      </c>
      <c r="AL39" s="145">
        <v>0.73827095413811283</v>
      </c>
      <c r="AM39" s="145">
        <v>0.86151523469667857</v>
      </c>
      <c r="AN39" s="145">
        <v>0.66288951841359778</v>
      </c>
      <c r="AO39" s="145">
        <v>0.71847507331378302</v>
      </c>
      <c r="AP39" s="145">
        <v>0.7319444444444444</v>
      </c>
      <c r="AQ39" s="145">
        <v>0.87616099071207432</v>
      </c>
      <c r="AR39" s="145">
        <v>0.8978102189781022</v>
      </c>
      <c r="AS39" s="145">
        <v>0.9748148148148148</v>
      </c>
      <c r="AT39" s="145">
        <v>0.86596385542168675</v>
      </c>
      <c r="AU39" s="145">
        <v>0.74645669291338579</v>
      </c>
      <c r="AV39" s="145">
        <v>0.92438271604938271</v>
      </c>
      <c r="AW39" s="145">
        <v>0.8012048192771084</v>
      </c>
      <c r="AX39" s="145">
        <v>1.0288753799392096</v>
      </c>
      <c r="AY39" s="145">
        <v>0.88819875776397517</v>
      </c>
      <c r="AZ39" s="145">
        <v>0.89836065573770496</v>
      </c>
      <c r="BA39" s="145">
        <v>0.86115444617784709</v>
      </c>
      <c r="BB39" s="145">
        <v>1.0122137404580154</v>
      </c>
      <c r="BC39" s="145">
        <v>0.90210843373493976</v>
      </c>
      <c r="BD39" s="145">
        <v>1.0059970014992503</v>
      </c>
      <c r="CD39" s="86"/>
      <c r="CG39" s="84"/>
    </row>
    <row r="41" spans="1:121">
      <c r="A41" s="84" t="s">
        <v>328</v>
      </c>
      <c r="D41" s="141" t="s">
        <v>0</v>
      </c>
      <c r="E41" s="141" t="s">
        <v>18</v>
      </c>
      <c r="F41" s="141" t="s">
        <v>21</v>
      </c>
      <c r="G41" s="141" t="s">
        <v>22</v>
      </c>
      <c r="H41" s="141" t="s">
        <v>23</v>
      </c>
      <c r="I41" s="141" t="s">
        <v>24</v>
      </c>
      <c r="J41" s="141" t="s">
        <v>25</v>
      </c>
      <c r="K41" s="141" t="s">
        <v>26</v>
      </c>
      <c r="L41" s="141" t="s">
        <v>27</v>
      </c>
      <c r="M41" s="141" t="s">
        <v>28</v>
      </c>
      <c r="N41" s="141" t="s">
        <v>29</v>
      </c>
      <c r="O41" s="141" t="s">
        <v>30</v>
      </c>
      <c r="P41" s="142" t="s">
        <v>31</v>
      </c>
      <c r="Q41" s="141" t="s">
        <v>32</v>
      </c>
      <c r="R41" s="141" t="s">
        <v>33</v>
      </c>
      <c r="S41" s="141" t="s">
        <v>34</v>
      </c>
      <c r="T41" s="141" t="s">
        <v>35</v>
      </c>
      <c r="U41" s="141" t="s">
        <v>36</v>
      </c>
      <c r="V41" s="141" t="s">
        <v>37</v>
      </c>
      <c r="W41" s="141" t="s">
        <v>38</v>
      </c>
      <c r="X41" s="141" t="s">
        <v>39</v>
      </c>
      <c r="Y41" s="141" t="s">
        <v>40</v>
      </c>
      <c r="Z41" s="141" t="s">
        <v>41</v>
      </c>
      <c r="AA41" s="141" t="s">
        <v>42</v>
      </c>
      <c r="AB41" s="141" t="s">
        <v>43</v>
      </c>
      <c r="AC41" s="141" t="s">
        <v>45</v>
      </c>
      <c r="AD41" s="141" t="s">
        <v>46</v>
      </c>
      <c r="AE41" s="141" t="s">
        <v>47</v>
      </c>
      <c r="AF41" s="141" t="s">
        <v>48</v>
      </c>
      <c r="AG41" s="141" t="s">
        <v>49</v>
      </c>
      <c r="AH41" s="141" t="s">
        <v>50</v>
      </c>
      <c r="AI41" s="141" t="s">
        <v>51</v>
      </c>
      <c r="AJ41" s="141" t="s">
        <v>52</v>
      </c>
      <c r="AK41" s="141" t="s">
        <v>53</v>
      </c>
      <c r="AL41" s="141" t="s">
        <v>54</v>
      </c>
      <c r="AM41" s="141" t="s">
        <v>59</v>
      </c>
      <c r="AN41" s="141" t="s">
        <v>61</v>
      </c>
      <c r="AO41" s="141" t="s">
        <v>62</v>
      </c>
      <c r="AP41" s="141" t="s">
        <v>63</v>
      </c>
      <c r="AQ41" s="141" t="s">
        <v>64</v>
      </c>
      <c r="AR41" s="141" t="s">
        <v>65</v>
      </c>
      <c r="AS41" s="141" t="s">
        <v>89</v>
      </c>
      <c r="AT41" s="141" t="s">
        <v>90</v>
      </c>
      <c r="AU41" s="141" t="s">
        <v>91</v>
      </c>
      <c r="AV41" s="141" t="s">
        <v>148</v>
      </c>
      <c r="AW41" s="141" t="s">
        <v>149</v>
      </c>
      <c r="AX41" s="141" t="s">
        <v>150</v>
      </c>
      <c r="AY41" s="141" t="s">
        <v>151</v>
      </c>
      <c r="AZ41" s="141" t="s">
        <v>152</v>
      </c>
      <c r="BA41" s="141" t="s">
        <v>153</v>
      </c>
      <c r="BB41" s="141" t="s">
        <v>154</v>
      </c>
      <c r="BC41" s="141" t="s">
        <v>155</v>
      </c>
      <c r="BD41" s="141" t="s">
        <v>156</v>
      </c>
      <c r="BI41" s="86"/>
      <c r="CG41" s="84"/>
      <c r="DQ41" s="86"/>
    </row>
    <row r="42" spans="1:121">
      <c r="B42" s="83"/>
      <c r="C42" s="83" t="s">
        <v>269</v>
      </c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4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>
        <v>7170000</v>
      </c>
      <c r="AO42" s="143">
        <v>7170000</v>
      </c>
      <c r="AP42" s="143">
        <v>7230000</v>
      </c>
      <c r="AQ42" s="143">
        <v>6990000</v>
      </c>
      <c r="AR42" s="143">
        <v>6640000</v>
      </c>
      <c r="AS42" s="143">
        <v>7060000</v>
      </c>
      <c r="AT42" s="143">
        <v>6770000</v>
      </c>
      <c r="AU42" s="143">
        <v>6090000</v>
      </c>
      <c r="AV42" s="143">
        <v>5970000</v>
      </c>
      <c r="AW42" s="143">
        <v>7180000</v>
      </c>
      <c r="AX42" s="143">
        <v>6870000</v>
      </c>
      <c r="AY42" s="143">
        <v>6110000</v>
      </c>
      <c r="AZ42" s="143">
        <v>6570000</v>
      </c>
      <c r="BA42" s="143">
        <v>6840000</v>
      </c>
      <c r="BB42" s="143">
        <v>7130000</v>
      </c>
      <c r="BC42" s="143">
        <v>7500000</v>
      </c>
      <c r="BD42" s="143">
        <v>7440000</v>
      </c>
      <c r="BI42" s="86"/>
      <c r="CG42" s="84"/>
      <c r="DQ42" s="86"/>
    </row>
    <row r="43" spans="1:121">
      <c r="B43" s="83"/>
      <c r="C43" s="83" t="s">
        <v>270</v>
      </c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4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8900000</v>
      </c>
      <c r="AO43" s="143">
        <v>9090000</v>
      </c>
      <c r="AP43" s="143">
        <v>11770000</v>
      </c>
      <c r="AQ43" s="143">
        <v>9250000</v>
      </c>
      <c r="AR43" s="143">
        <v>9910000</v>
      </c>
      <c r="AS43" s="143">
        <v>11590000</v>
      </c>
      <c r="AT43" s="143">
        <v>10430000</v>
      </c>
      <c r="AU43" s="143">
        <v>12800000</v>
      </c>
      <c r="AV43" s="143">
        <v>8900000</v>
      </c>
      <c r="AW43" s="143">
        <v>12060000</v>
      </c>
      <c r="AX43" s="143">
        <v>10580000</v>
      </c>
      <c r="AY43" s="143">
        <v>9730000</v>
      </c>
      <c r="AZ43" s="143">
        <v>10470000</v>
      </c>
      <c r="BA43" s="143">
        <v>8720000</v>
      </c>
      <c r="BB43" s="143">
        <v>10520000</v>
      </c>
      <c r="BC43" s="143">
        <v>13120000</v>
      </c>
      <c r="BD43" s="143">
        <v>11420000</v>
      </c>
      <c r="BI43" s="86"/>
      <c r="CG43" s="84"/>
      <c r="DQ43" s="86"/>
    </row>
    <row r="44" spans="1:121">
      <c r="B44" s="83"/>
      <c r="C44" s="83" t="s">
        <v>274</v>
      </c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4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>
        <v>4090000</v>
      </c>
      <c r="AO44" s="143">
        <v>5240000</v>
      </c>
      <c r="AP44" s="143">
        <v>7130000</v>
      </c>
      <c r="AQ44" s="143">
        <v>6450000</v>
      </c>
      <c r="AR44" s="143">
        <v>4190000</v>
      </c>
      <c r="AS44" s="143">
        <v>5950000</v>
      </c>
      <c r="AT44" s="143">
        <v>6450000</v>
      </c>
      <c r="AU44" s="143">
        <v>5680000</v>
      </c>
      <c r="AV44" s="143">
        <v>5610000</v>
      </c>
      <c r="AW44" s="143">
        <v>5910000</v>
      </c>
      <c r="AX44" s="143">
        <v>5640000</v>
      </c>
      <c r="AY44" s="143">
        <v>5100000</v>
      </c>
      <c r="AZ44" s="143">
        <v>7290000</v>
      </c>
      <c r="BA44" s="143">
        <v>7290000</v>
      </c>
      <c r="BB44" s="143">
        <v>7680000</v>
      </c>
      <c r="BC44" s="143">
        <v>8100000</v>
      </c>
      <c r="BD44" s="143">
        <v>11310000</v>
      </c>
      <c r="BI44" s="86"/>
      <c r="CG44" s="84"/>
      <c r="DQ44" s="86"/>
    </row>
    <row r="45" spans="1:121">
      <c r="B45" s="85"/>
      <c r="C45" s="85" t="s">
        <v>287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64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>
        <v>1.2412831241283124</v>
      </c>
      <c r="AO45" s="145">
        <v>1.2677824267782427</v>
      </c>
      <c r="AP45" s="145">
        <v>1.627939142461964</v>
      </c>
      <c r="AQ45" s="145">
        <v>1.3233190271816881</v>
      </c>
      <c r="AR45" s="145">
        <v>1.4924698795180722</v>
      </c>
      <c r="AS45" s="145">
        <v>1.641643059490085</v>
      </c>
      <c r="AT45" s="145">
        <v>1.5406203840472674</v>
      </c>
      <c r="AU45" s="145">
        <v>2.1018062397372743</v>
      </c>
      <c r="AV45" s="145">
        <v>1.4907872696817421</v>
      </c>
      <c r="AW45" s="145">
        <v>1.6796657381615598</v>
      </c>
      <c r="AX45" s="145">
        <v>1.5400291120815137</v>
      </c>
      <c r="AY45" s="145">
        <v>1.5924713584288053</v>
      </c>
      <c r="AZ45" s="145">
        <v>1.5936073059360731</v>
      </c>
      <c r="BA45" s="145">
        <v>1.2748538011695907</v>
      </c>
      <c r="BB45" s="145">
        <v>1.4754558204768584</v>
      </c>
      <c r="BC45" s="145">
        <v>1.7493333333333334</v>
      </c>
      <c r="BD45" s="145">
        <v>1.5349462365591398</v>
      </c>
      <c r="BI45" s="86"/>
      <c r="CG45" s="84"/>
      <c r="DQ45" s="86"/>
    </row>
    <row r="46" spans="1:121">
      <c r="B46" s="85"/>
      <c r="C46" s="85" t="s">
        <v>288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64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>
        <v>0.57043235704323569</v>
      </c>
      <c r="AO46" s="145">
        <v>0.73082287308228733</v>
      </c>
      <c r="AP46" s="145">
        <v>0.9861687413554634</v>
      </c>
      <c r="AQ46" s="145">
        <v>0.92274678111587982</v>
      </c>
      <c r="AR46" s="145">
        <v>0.63102409638554213</v>
      </c>
      <c r="AS46" s="145">
        <v>0.84277620396600561</v>
      </c>
      <c r="AT46" s="145">
        <v>0.95273264401772528</v>
      </c>
      <c r="AU46" s="145">
        <v>0.93267651888341541</v>
      </c>
      <c r="AV46" s="145">
        <v>0.93969849246231152</v>
      </c>
      <c r="AW46" s="145">
        <v>0.82311977715877438</v>
      </c>
      <c r="AX46" s="145">
        <v>0.82096069868995636</v>
      </c>
      <c r="AY46" s="145">
        <v>0.83469721767594107</v>
      </c>
      <c r="AZ46" s="145">
        <v>1.1095890410958904</v>
      </c>
      <c r="BA46" s="145">
        <v>1.0657894736842106</v>
      </c>
      <c r="BB46" s="145">
        <v>1.0771388499298737</v>
      </c>
      <c r="BC46" s="145">
        <v>1.08</v>
      </c>
      <c r="BD46" s="145">
        <v>1.5201612903225807</v>
      </c>
      <c r="BI46" s="86"/>
      <c r="CG46" s="84"/>
      <c r="DQ46" s="86"/>
    </row>
    <row r="47" spans="1:121">
      <c r="B47" s="85"/>
      <c r="C47" s="8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88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I47" s="86"/>
      <c r="CG47" s="84"/>
      <c r="DQ47" s="86"/>
    </row>
    <row r="48" spans="1:121">
      <c r="A48" s="85" t="s">
        <v>287</v>
      </c>
      <c r="B48" s="85"/>
      <c r="C48" s="85"/>
      <c r="D48" s="141" t="s">
        <v>0</v>
      </c>
      <c r="E48" s="141" t="s">
        <v>18</v>
      </c>
      <c r="F48" s="141" t="s">
        <v>21</v>
      </c>
      <c r="G48" s="141" t="s">
        <v>22</v>
      </c>
      <c r="H48" s="141" t="s">
        <v>23</v>
      </c>
      <c r="I48" s="141" t="s">
        <v>24</v>
      </c>
      <c r="J48" s="141" t="s">
        <v>25</v>
      </c>
      <c r="K48" s="141" t="s">
        <v>26</v>
      </c>
      <c r="L48" s="141" t="s">
        <v>27</v>
      </c>
      <c r="M48" s="141" t="s">
        <v>28</v>
      </c>
      <c r="N48" s="141" t="s">
        <v>29</v>
      </c>
      <c r="O48" s="141" t="s">
        <v>30</v>
      </c>
      <c r="P48" s="142" t="s">
        <v>31</v>
      </c>
      <c r="Q48" s="141" t="s">
        <v>32</v>
      </c>
      <c r="R48" s="141" t="s">
        <v>33</v>
      </c>
      <c r="S48" s="141" t="s">
        <v>34</v>
      </c>
      <c r="T48" s="141" t="s">
        <v>35</v>
      </c>
      <c r="U48" s="141" t="s">
        <v>36</v>
      </c>
      <c r="V48" s="141" t="s">
        <v>37</v>
      </c>
      <c r="W48" s="141" t="s">
        <v>38</v>
      </c>
      <c r="X48" s="141" t="s">
        <v>39</v>
      </c>
      <c r="Y48" s="141" t="s">
        <v>40</v>
      </c>
      <c r="Z48" s="141" t="s">
        <v>41</v>
      </c>
      <c r="AA48" s="141" t="s">
        <v>42</v>
      </c>
      <c r="AB48" s="141" t="s">
        <v>43</v>
      </c>
      <c r="AC48" s="141" t="s">
        <v>45</v>
      </c>
      <c r="AD48" s="141" t="s">
        <v>46</v>
      </c>
      <c r="AE48" s="141" t="s">
        <v>47</v>
      </c>
      <c r="AF48" s="141" t="s">
        <v>48</v>
      </c>
      <c r="AG48" s="141" t="s">
        <v>49</v>
      </c>
      <c r="AH48" s="141" t="s">
        <v>50</v>
      </c>
      <c r="AI48" s="141" t="s">
        <v>51</v>
      </c>
      <c r="AJ48" s="141" t="s">
        <v>52</v>
      </c>
      <c r="AK48" s="141" t="s">
        <v>53</v>
      </c>
      <c r="AL48" s="141" t="s">
        <v>54</v>
      </c>
      <c r="AM48" s="141" t="s">
        <v>59</v>
      </c>
      <c r="AN48" s="141" t="s">
        <v>61</v>
      </c>
      <c r="AO48" s="141" t="s">
        <v>62</v>
      </c>
      <c r="AP48" s="141" t="s">
        <v>63</v>
      </c>
      <c r="AQ48" s="141" t="s">
        <v>64</v>
      </c>
      <c r="AR48" s="141" t="s">
        <v>65</v>
      </c>
      <c r="AS48" s="141" t="s">
        <v>89</v>
      </c>
      <c r="AT48" s="141" t="s">
        <v>90</v>
      </c>
      <c r="AU48" s="141" t="s">
        <v>91</v>
      </c>
      <c r="AV48" s="141" t="s">
        <v>148</v>
      </c>
      <c r="AW48" s="141" t="s">
        <v>149</v>
      </c>
      <c r="AX48" s="141" t="s">
        <v>150</v>
      </c>
      <c r="AY48" s="141" t="s">
        <v>151</v>
      </c>
      <c r="AZ48" s="141" t="s">
        <v>152</v>
      </c>
      <c r="BA48" s="141" t="s">
        <v>153</v>
      </c>
      <c r="BB48" s="141" t="s">
        <v>154</v>
      </c>
      <c r="BC48" s="141" t="s">
        <v>155</v>
      </c>
      <c r="BD48" s="141" t="s">
        <v>156</v>
      </c>
      <c r="BI48" s="86"/>
      <c r="CG48" s="84"/>
      <c r="DQ48" s="86"/>
    </row>
    <row r="49" spans="1:121">
      <c r="B49" s="85"/>
      <c r="C49" s="84" t="s">
        <v>384</v>
      </c>
      <c r="D49" s="145">
        <v>0.89434774105221981</v>
      </c>
      <c r="E49" s="145">
        <v>0.81891037414863566</v>
      </c>
      <c r="F49" s="145">
        <v>0.79427850368557307</v>
      </c>
      <c r="G49" s="145">
        <v>0.86730861819932592</v>
      </c>
      <c r="H49" s="145">
        <v>0.97471085793198686</v>
      </c>
      <c r="I49" s="145">
        <v>0.90016401625900311</v>
      </c>
      <c r="J49" s="145">
        <v>0.8956137582833702</v>
      </c>
      <c r="K49" s="145">
        <v>0.96773111123538957</v>
      </c>
      <c r="L49" s="145">
        <v>0.92170310044292036</v>
      </c>
      <c r="M49" s="145">
        <v>0.87609414510795569</v>
      </c>
      <c r="N49" s="145">
        <v>0.89953114534494305</v>
      </c>
      <c r="O49" s="145">
        <v>0.94681490384615385</v>
      </c>
      <c r="P49" s="164">
        <v>0.95402298850574707</v>
      </c>
      <c r="Q49" s="145">
        <v>0.96076406814661852</v>
      </c>
      <c r="R49" s="145">
        <v>0.97314949201741652</v>
      </c>
      <c r="S49" s="145">
        <v>1.0536389939906521</v>
      </c>
      <c r="T49" s="145">
        <v>1.1495307612095933</v>
      </c>
      <c r="U49" s="145">
        <v>1.1765525477707006</v>
      </c>
      <c r="V49" s="145">
        <v>1.160996008363429</v>
      </c>
      <c r="W49" s="145">
        <v>1.1899871630295251</v>
      </c>
      <c r="X49" s="145">
        <v>1.2236958443854995</v>
      </c>
      <c r="Y49" s="164">
        <v>1.2526063920697317</v>
      </c>
      <c r="Z49" s="145">
        <v>1.3501400560224091</v>
      </c>
      <c r="AA49" s="145">
        <v>1.4381642512077295</v>
      </c>
      <c r="AB49" s="145">
        <v>1.524758546680975</v>
      </c>
      <c r="AC49" s="145">
        <v>1.5137588243768909</v>
      </c>
      <c r="AD49" s="145">
        <v>1.5456164383561644</v>
      </c>
      <c r="AE49" s="145">
        <v>1.5500261233019854</v>
      </c>
      <c r="AF49" s="145">
        <v>1.6024377593360997</v>
      </c>
      <c r="AG49" s="145">
        <v>1.6092568448500653</v>
      </c>
      <c r="AH49" s="145">
        <v>1.6178809645972294</v>
      </c>
      <c r="AI49" s="145">
        <v>1.6381915983606556</v>
      </c>
      <c r="AJ49" s="145">
        <v>1.6054456717184691</v>
      </c>
      <c r="AK49" s="145">
        <v>1.673103106820151</v>
      </c>
      <c r="AL49" s="145">
        <v>1.769406682759497</v>
      </c>
      <c r="AM49" s="145">
        <v>1.7619233268356076</v>
      </c>
      <c r="AN49" s="145">
        <v>1.7112299465240641</v>
      </c>
      <c r="AO49" s="145">
        <v>1.7919556171983357</v>
      </c>
      <c r="AP49" s="145">
        <v>1.7438356164383562</v>
      </c>
      <c r="AQ49" s="145">
        <v>1.7969401947148818</v>
      </c>
      <c r="AR49" s="145">
        <v>1.7727910238429172</v>
      </c>
      <c r="AS49" s="145">
        <v>1.766016713091922</v>
      </c>
      <c r="AT49" s="145">
        <v>1.7433751743375174</v>
      </c>
      <c r="AU49" s="145">
        <v>1.6967559943582511</v>
      </c>
      <c r="AV49" s="145">
        <v>1.7847919655667146</v>
      </c>
      <c r="AW49" s="145">
        <v>1.7895500725689404</v>
      </c>
      <c r="AX49" s="145">
        <v>1.784370477568741</v>
      </c>
      <c r="AY49" s="145">
        <v>1.7570621468926553</v>
      </c>
      <c r="AZ49" s="145">
        <v>1.8376068376068375</v>
      </c>
      <c r="BA49" s="145">
        <v>1.846262341325811</v>
      </c>
      <c r="BB49" s="145">
        <v>1.8167832167832167</v>
      </c>
      <c r="BC49" s="145">
        <v>1.8379501385041552</v>
      </c>
      <c r="BD49" s="145">
        <v>1.8106995884773662</v>
      </c>
      <c r="CD49" s="86"/>
      <c r="CG49" s="84"/>
    </row>
    <row r="50" spans="1:121">
      <c r="B50" s="85"/>
      <c r="C50" s="85" t="s">
        <v>365</v>
      </c>
      <c r="D50" s="145">
        <v>0.63688839515871654</v>
      </c>
      <c r="E50" s="145">
        <v>0.7686750756468228</v>
      </c>
      <c r="F50" s="145">
        <v>0.68695906192737521</v>
      </c>
      <c r="G50" s="145">
        <v>0.61268919759485796</v>
      </c>
      <c r="H50" s="145">
        <v>0.79527039758809115</v>
      </c>
      <c r="I50" s="145">
        <v>0.72067311035393922</v>
      </c>
      <c r="J50" s="145">
        <v>0.73555371672872705</v>
      </c>
      <c r="K50" s="145">
        <v>0.749739631195246</v>
      </c>
      <c r="L50" s="145">
        <v>0.68944691671964398</v>
      </c>
      <c r="M50" s="145">
        <v>0.72506809594938937</v>
      </c>
      <c r="N50" s="145">
        <v>0.66349098332766243</v>
      </c>
      <c r="O50" s="145">
        <v>0.70018796992481203</v>
      </c>
      <c r="P50" s="164">
        <v>0.74641551869552991</v>
      </c>
      <c r="Q50" s="145">
        <v>0.78461938165757339</v>
      </c>
      <c r="R50" s="145">
        <v>0.90642698842649594</v>
      </c>
      <c r="S50" s="145">
        <v>0.93886368546122267</v>
      </c>
      <c r="T50" s="145">
        <v>0.99600886917960085</v>
      </c>
      <c r="U50" s="145">
        <v>1.0035475792988313</v>
      </c>
      <c r="V50" s="145">
        <v>1.0145211930926217</v>
      </c>
      <c r="W50" s="145">
        <v>1.1697513553935315</v>
      </c>
      <c r="X50" s="145">
        <v>0.91006931776723821</v>
      </c>
      <c r="Y50" s="164">
        <v>0.94623454477332336</v>
      </c>
      <c r="Z50" s="145">
        <v>1.05451197053407</v>
      </c>
      <c r="AA50" s="145">
        <v>1.3038427167113493</v>
      </c>
      <c r="AB50" s="145">
        <v>1.2954428202923474</v>
      </c>
      <c r="AC50" s="145">
        <v>1.0647304186621349</v>
      </c>
      <c r="AD50" s="145">
        <v>1.0877332907959802</v>
      </c>
      <c r="AE50" s="145">
        <v>1.1959720039994286</v>
      </c>
      <c r="AF50" s="145">
        <v>1.2270698344132469</v>
      </c>
      <c r="AG50" s="145">
        <v>1.1666203059805285</v>
      </c>
      <c r="AH50" s="145">
        <v>1.2462696250162191</v>
      </c>
      <c r="AI50" s="145">
        <v>1.4130138851075416</v>
      </c>
      <c r="AJ50" s="145">
        <v>1.3439096531325625</v>
      </c>
      <c r="AK50" s="145">
        <v>1.4765922700054437</v>
      </c>
      <c r="AL50" s="145">
        <v>1.3431734317343174</v>
      </c>
      <c r="AM50" s="145">
        <v>1.6566017018940433</v>
      </c>
      <c r="AN50" s="145">
        <v>1.4008498583569404</v>
      </c>
      <c r="AO50" s="145">
        <v>1.3651026392961876</v>
      </c>
      <c r="AP50" s="145">
        <v>1.4652777777777777</v>
      </c>
      <c r="AQ50" s="145">
        <v>1.5448916408668731</v>
      </c>
      <c r="AR50" s="145">
        <v>1.5708029197080291</v>
      </c>
      <c r="AS50" s="145">
        <v>1.2711111111111111</v>
      </c>
      <c r="AT50" s="145">
        <v>1.6400602409638554</v>
      </c>
      <c r="AU50" s="145">
        <v>1.3984251968503938</v>
      </c>
      <c r="AV50" s="145">
        <v>1.396604938271605</v>
      </c>
      <c r="AW50" s="145">
        <v>1.4954819277108433</v>
      </c>
      <c r="AX50" s="145">
        <v>1.5699088145896656</v>
      </c>
      <c r="AY50" s="145">
        <v>1.5139751552795031</v>
      </c>
      <c r="AZ50" s="145">
        <v>1.7147540983606557</v>
      </c>
      <c r="BA50" s="145">
        <v>1.4851794071762872</v>
      </c>
      <c r="BB50" s="145">
        <v>1.3603053435114503</v>
      </c>
      <c r="BC50" s="145">
        <v>1.7319277108433735</v>
      </c>
      <c r="BD50" s="145">
        <v>1.7196401799100449</v>
      </c>
      <c r="BI50" s="86"/>
      <c r="CG50" s="84"/>
      <c r="DQ50" s="86"/>
    </row>
    <row r="51" spans="1:121">
      <c r="B51" s="85"/>
      <c r="C51" s="85" t="s">
        <v>328</v>
      </c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64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>
        <v>1.2412831241283124</v>
      </c>
      <c r="AO51" s="145">
        <v>1.2677824267782427</v>
      </c>
      <c r="AP51" s="145">
        <v>1.627939142461964</v>
      </c>
      <c r="AQ51" s="145">
        <v>1.3233190271816881</v>
      </c>
      <c r="AR51" s="145">
        <v>1.4924698795180722</v>
      </c>
      <c r="AS51" s="145">
        <v>1.641643059490085</v>
      </c>
      <c r="AT51" s="145">
        <v>1.5406203840472674</v>
      </c>
      <c r="AU51" s="145">
        <v>2.1018062397372743</v>
      </c>
      <c r="AV51" s="145">
        <v>1.4907872696817421</v>
      </c>
      <c r="AW51" s="145">
        <v>1.6796657381615598</v>
      </c>
      <c r="AX51" s="145">
        <v>1.5400291120815137</v>
      </c>
      <c r="AY51" s="145">
        <v>1.5924713584288053</v>
      </c>
      <c r="AZ51" s="145">
        <v>1.5936073059360731</v>
      </c>
      <c r="BA51" s="145">
        <v>1.2748538011695907</v>
      </c>
      <c r="BB51" s="145">
        <v>1.4754558204768584</v>
      </c>
      <c r="BC51" s="145">
        <v>1.7493333333333334</v>
      </c>
      <c r="BD51" s="145">
        <v>1.5349462365591398</v>
      </c>
      <c r="BI51" s="86"/>
      <c r="CG51" s="84"/>
      <c r="DQ51" s="86"/>
    </row>
    <row r="52" spans="1:121">
      <c r="B52" s="85"/>
      <c r="C52" s="8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88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I52" s="86"/>
      <c r="CG52" s="84"/>
      <c r="DQ52" s="86"/>
    </row>
    <row r="53" spans="1:121">
      <c r="A53" s="85" t="s">
        <v>288</v>
      </c>
      <c r="B53" s="85"/>
      <c r="C53" s="85"/>
      <c r="D53" s="141" t="s">
        <v>0</v>
      </c>
      <c r="E53" s="141" t="s">
        <v>18</v>
      </c>
      <c r="F53" s="141" t="s">
        <v>21</v>
      </c>
      <c r="G53" s="141" t="s">
        <v>22</v>
      </c>
      <c r="H53" s="141" t="s">
        <v>23</v>
      </c>
      <c r="I53" s="141" t="s">
        <v>24</v>
      </c>
      <c r="J53" s="141" t="s">
        <v>25</v>
      </c>
      <c r="K53" s="141" t="s">
        <v>26</v>
      </c>
      <c r="L53" s="141" t="s">
        <v>27</v>
      </c>
      <c r="M53" s="141" t="s">
        <v>28</v>
      </c>
      <c r="N53" s="141" t="s">
        <v>29</v>
      </c>
      <c r="O53" s="141" t="s">
        <v>30</v>
      </c>
      <c r="P53" s="142" t="s">
        <v>31</v>
      </c>
      <c r="Q53" s="141" t="s">
        <v>32</v>
      </c>
      <c r="R53" s="141" t="s">
        <v>33</v>
      </c>
      <c r="S53" s="141" t="s">
        <v>34</v>
      </c>
      <c r="T53" s="141" t="s">
        <v>35</v>
      </c>
      <c r="U53" s="141" t="s">
        <v>36</v>
      </c>
      <c r="V53" s="141" t="s">
        <v>37</v>
      </c>
      <c r="W53" s="141" t="s">
        <v>38</v>
      </c>
      <c r="X53" s="141" t="s">
        <v>39</v>
      </c>
      <c r="Y53" s="141" t="s">
        <v>40</v>
      </c>
      <c r="Z53" s="141" t="s">
        <v>41</v>
      </c>
      <c r="AA53" s="141" t="s">
        <v>42</v>
      </c>
      <c r="AB53" s="141" t="s">
        <v>43</v>
      </c>
      <c r="AC53" s="141" t="s">
        <v>45</v>
      </c>
      <c r="AD53" s="141" t="s">
        <v>46</v>
      </c>
      <c r="AE53" s="141" t="s">
        <v>47</v>
      </c>
      <c r="AF53" s="141" t="s">
        <v>48</v>
      </c>
      <c r="AG53" s="141" t="s">
        <v>49</v>
      </c>
      <c r="AH53" s="141" t="s">
        <v>50</v>
      </c>
      <c r="AI53" s="141" t="s">
        <v>51</v>
      </c>
      <c r="AJ53" s="141" t="s">
        <v>52</v>
      </c>
      <c r="AK53" s="141" t="s">
        <v>53</v>
      </c>
      <c r="AL53" s="141" t="s">
        <v>54</v>
      </c>
      <c r="AM53" s="141" t="s">
        <v>59</v>
      </c>
      <c r="AN53" s="141" t="s">
        <v>61</v>
      </c>
      <c r="AO53" s="141" t="s">
        <v>62</v>
      </c>
      <c r="AP53" s="141" t="s">
        <v>63</v>
      </c>
      <c r="AQ53" s="141" t="s">
        <v>64</v>
      </c>
      <c r="AR53" s="141" t="s">
        <v>65</v>
      </c>
      <c r="AS53" s="141" t="s">
        <v>89</v>
      </c>
      <c r="AT53" s="141" t="s">
        <v>90</v>
      </c>
      <c r="AU53" s="141" t="s">
        <v>91</v>
      </c>
      <c r="AV53" s="141" t="s">
        <v>148</v>
      </c>
      <c r="AW53" s="141" t="s">
        <v>149</v>
      </c>
      <c r="AX53" s="141" t="s">
        <v>150</v>
      </c>
      <c r="AY53" s="141" t="s">
        <v>151</v>
      </c>
      <c r="AZ53" s="141" t="s">
        <v>152</v>
      </c>
      <c r="BA53" s="141" t="s">
        <v>153</v>
      </c>
      <c r="BB53" s="141" t="s">
        <v>154</v>
      </c>
      <c r="BC53" s="141" t="s">
        <v>155</v>
      </c>
      <c r="BD53" s="141" t="s">
        <v>156</v>
      </c>
      <c r="BI53" s="86"/>
      <c r="CG53" s="84"/>
      <c r="DQ53" s="86"/>
    </row>
    <row r="54" spans="1:121">
      <c r="B54" s="85"/>
      <c r="C54" s="85" t="s">
        <v>176</v>
      </c>
      <c r="D54" s="145">
        <v>7.9984353608449049E-2</v>
      </c>
      <c r="E54" s="145">
        <v>8.4457746436464587E-2</v>
      </c>
      <c r="F54" s="145">
        <v>0.10170921034612433</v>
      </c>
      <c r="G54" s="145">
        <v>0.10707751564756861</v>
      </c>
      <c r="H54" s="145">
        <v>0.131279129984464</v>
      </c>
      <c r="I54" s="145">
        <v>0.13591956072167155</v>
      </c>
      <c r="J54" s="145">
        <v>0.15121489428841906</v>
      </c>
      <c r="K54" s="145">
        <v>0.20334433197248475</v>
      </c>
      <c r="L54" s="145">
        <v>0.23079487545839883</v>
      </c>
      <c r="M54" s="145">
        <v>0.23901964598327174</v>
      </c>
      <c r="N54" s="145">
        <v>0.2407903549899531</v>
      </c>
      <c r="O54" s="145">
        <v>0.23707932692307693</v>
      </c>
      <c r="P54" s="164">
        <v>0.26436781609195403</v>
      </c>
      <c r="Q54" s="145">
        <v>0.32550335570469796</v>
      </c>
      <c r="R54" s="145">
        <v>0.3601838413159168</v>
      </c>
      <c r="S54" s="145">
        <v>0.33652348097039841</v>
      </c>
      <c r="T54" s="145">
        <v>0.34911366006256517</v>
      </c>
      <c r="U54" s="145">
        <v>0.34693471337579618</v>
      </c>
      <c r="V54" s="145">
        <v>0.39517202052841666</v>
      </c>
      <c r="W54" s="145">
        <v>0.43315606088391712</v>
      </c>
      <c r="X54" s="145">
        <v>0.44244031830238728</v>
      </c>
      <c r="Y54" s="164">
        <v>0.45240129892326097</v>
      </c>
      <c r="Z54" s="145">
        <v>0.46548030977096722</v>
      </c>
      <c r="AA54" s="145">
        <v>0.44557165861513687</v>
      </c>
      <c r="AB54" s="145">
        <v>0.49885022229035719</v>
      </c>
      <c r="AC54" s="145">
        <v>0.48998703356865003</v>
      </c>
      <c r="AD54" s="145">
        <v>0.42712328767123287</v>
      </c>
      <c r="AE54" s="145">
        <v>0.40556426332288403</v>
      </c>
      <c r="AF54" s="145">
        <v>0.46511929460580914</v>
      </c>
      <c r="AG54" s="145">
        <v>0.52829204693611476</v>
      </c>
      <c r="AH54" s="145">
        <v>0.57914315033350439</v>
      </c>
      <c r="AI54" s="145">
        <v>0.61949282786885251</v>
      </c>
      <c r="AJ54" s="145">
        <v>0.63922424865142569</v>
      </c>
      <c r="AK54" s="145">
        <v>0.71097908156950118</v>
      </c>
      <c r="AL54" s="145">
        <v>0.80421801549993643</v>
      </c>
      <c r="AM54" s="145">
        <v>0.75347628330084471</v>
      </c>
      <c r="AN54" s="145">
        <v>0.81149732620320858</v>
      </c>
      <c r="AO54" s="145">
        <v>0.83911234396671286</v>
      </c>
      <c r="AP54" s="145">
        <v>0.89726027397260277</v>
      </c>
      <c r="AQ54" s="145">
        <v>0.85674547983310156</v>
      </c>
      <c r="AR54" s="145">
        <v>0.87517531556802242</v>
      </c>
      <c r="AS54" s="145">
        <v>0.92479108635097496</v>
      </c>
      <c r="AT54" s="145">
        <v>0.90934449093444913</v>
      </c>
      <c r="AU54" s="145">
        <v>0.90691114245416082</v>
      </c>
      <c r="AV54" s="145">
        <v>0.97417503586800569</v>
      </c>
      <c r="AW54" s="145">
        <v>0.93904208998548622</v>
      </c>
      <c r="AX54" s="145">
        <v>1.0057887120115774</v>
      </c>
      <c r="AY54" s="145">
        <v>1.0451977401129944</v>
      </c>
      <c r="AZ54" s="145">
        <v>1.0769230769230769</v>
      </c>
      <c r="BA54" s="145">
        <v>1.0648801128349787</v>
      </c>
      <c r="BB54" s="145">
        <v>1.0923076923076922</v>
      </c>
      <c r="BC54" s="145">
        <v>1.0997229916897506</v>
      </c>
      <c r="BD54" s="145">
        <v>1.1262002743484225</v>
      </c>
      <c r="CD54" s="86"/>
      <c r="CG54" s="84"/>
    </row>
    <row r="55" spans="1:121">
      <c r="B55" s="85"/>
      <c r="C55" s="85" t="s">
        <v>365</v>
      </c>
      <c r="D55" s="145">
        <v>0.11547608818402769</v>
      </c>
      <c r="E55" s="145">
        <v>9.3793900656172435E-2</v>
      </c>
      <c r="F55" s="145">
        <v>8.6974995835455843E-2</v>
      </c>
      <c r="G55" s="145">
        <v>0.15664524155090193</v>
      </c>
      <c r="H55" s="145">
        <v>0.203127944224609</v>
      </c>
      <c r="I55" s="145">
        <v>0.1822543633961477</v>
      </c>
      <c r="J55" s="145">
        <v>0.15784029788994622</v>
      </c>
      <c r="K55" s="145">
        <v>0.2191386387306255</v>
      </c>
      <c r="L55" s="145">
        <v>0.27595888959525322</v>
      </c>
      <c r="M55" s="145">
        <v>0.27550303136806958</v>
      </c>
      <c r="N55" s="145">
        <v>0.3334467505954406</v>
      </c>
      <c r="O55" s="145">
        <v>0.23778195488721804</v>
      </c>
      <c r="P55" s="164">
        <v>0.24599381501265111</v>
      </c>
      <c r="Q55" s="145">
        <v>0.37230449467394128</v>
      </c>
      <c r="R55" s="145">
        <v>0.39448411721250926</v>
      </c>
      <c r="S55" s="145">
        <v>0.31021818967379566</v>
      </c>
      <c r="T55" s="145">
        <v>0.34412416851441241</v>
      </c>
      <c r="U55" s="145">
        <v>0.39190317195325541</v>
      </c>
      <c r="V55" s="145">
        <v>0.3704866562009419</v>
      </c>
      <c r="W55" s="145">
        <v>0.34268087492989346</v>
      </c>
      <c r="X55" s="145">
        <v>0.48267055819044147</v>
      </c>
      <c r="Y55" s="164">
        <v>0.42993630573248409</v>
      </c>
      <c r="Z55" s="145">
        <v>0.43388581952117866</v>
      </c>
      <c r="AA55" s="145">
        <v>0.48525469168900803</v>
      </c>
      <c r="AB55" s="145">
        <v>0.40687876182287186</v>
      </c>
      <c r="AC55" s="145">
        <v>0.29136412791595862</v>
      </c>
      <c r="AD55" s="145">
        <v>0.28776519381081511</v>
      </c>
      <c r="AE55" s="145">
        <v>0.3589487216111984</v>
      </c>
      <c r="AF55" s="145">
        <v>0.52843772498200148</v>
      </c>
      <c r="AG55" s="145">
        <v>0.60472878998609181</v>
      </c>
      <c r="AH55" s="145">
        <v>0.64551706241079543</v>
      </c>
      <c r="AI55" s="145">
        <v>0.6720664307105908</v>
      </c>
      <c r="AJ55" s="145">
        <v>0.75907502016671147</v>
      </c>
      <c r="AK55" s="145">
        <v>0.7940936309199782</v>
      </c>
      <c r="AL55" s="145">
        <v>0.73827095413811283</v>
      </c>
      <c r="AM55" s="145">
        <v>0.86151523469667857</v>
      </c>
      <c r="AN55" s="145">
        <v>0.66288951841359778</v>
      </c>
      <c r="AO55" s="145">
        <v>0.71847507331378302</v>
      </c>
      <c r="AP55" s="145">
        <v>0.7319444444444444</v>
      </c>
      <c r="AQ55" s="145">
        <v>0.87616099071207432</v>
      </c>
      <c r="AR55" s="145">
        <v>0.8978102189781022</v>
      </c>
      <c r="AS55" s="145">
        <v>0.9748148148148148</v>
      </c>
      <c r="AT55" s="145">
        <v>0.86596385542168675</v>
      </c>
      <c r="AU55" s="145">
        <v>0.74645669291338579</v>
      </c>
      <c r="AV55" s="145">
        <v>0.92438271604938271</v>
      </c>
      <c r="AW55" s="145">
        <v>0.8012048192771084</v>
      </c>
      <c r="AX55" s="145">
        <v>1.0288753799392096</v>
      </c>
      <c r="AY55" s="145">
        <v>0.88819875776397517</v>
      </c>
      <c r="AZ55" s="145">
        <v>0.89836065573770496</v>
      </c>
      <c r="BA55" s="145">
        <v>0.86115444617784709</v>
      </c>
      <c r="BB55" s="145">
        <v>1.0122137404580154</v>
      </c>
      <c r="BC55" s="145">
        <v>0.90210843373493976</v>
      </c>
      <c r="BD55" s="145">
        <v>1.0059970014992503</v>
      </c>
      <c r="CD55" s="86"/>
      <c r="CG55" s="84"/>
    </row>
    <row r="56" spans="1:121">
      <c r="B56" s="85"/>
      <c r="C56" s="85" t="s">
        <v>328</v>
      </c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64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>
        <v>0.57043235704323569</v>
      </c>
      <c r="AO56" s="145">
        <v>0.73082287308228733</v>
      </c>
      <c r="AP56" s="145">
        <v>0.9861687413554634</v>
      </c>
      <c r="AQ56" s="145">
        <v>0.92274678111587982</v>
      </c>
      <c r="AR56" s="145">
        <v>0.63102409638554213</v>
      </c>
      <c r="AS56" s="145">
        <v>0.84277620396600561</v>
      </c>
      <c r="AT56" s="145">
        <v>0.95273264401772528</v>
      </c>
      <c r="AU56" s="145">
        <v>0.93267651888341541</v>
      </c>
      <c r="AV56" s="145">
        <v>0.93969849246231152</v>
      </c>
      <c r="AW56" s="145">
        <v>0.82311977715877438</v>
      </c>
      <c r="AX56" s="145">
        <v>0.82096069868995636</v>
      </c>
      <c r="AY56" s="145">
        <v>0.83469721767594107</v>
      </c>
      <c r="AZ56" s="145">
        <v>1.1095890410958904</v>
      </c>
      <c r="BA56" s="145">
        <v>1.0657894736842106</v>
      </c>
      <c r="BB56" s="145">
        <v>1.0771388499298737</v>
      </c>
      <c r="BC56" s="145">
        <v>1.08</v>
      </c>
      <c r="BD56" s="145">
        <v>1.5201612903225807</v>
      </c>
      <c r="BI56" s="86"/>
      <c r="CG56" s="84"/>
      <c r="DQ56" s="86"/>
    </row>
    <row r="57" spans="1:121">
      <c r="B57" s="85"/>
      <c r="C57" s="8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88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I57" s="86"/>
      <c r="CG57" s="84"/>
      <c r="DQ57" s="86"/>
    </row>
    <row r="58" spans="1:121">
      <c r="A58" s="84" t="s">
        <v>387</v>
      </c>
      <c r="B58" s="85" t="s">
        <v>384</v>
      </c>
      <c r="D58" s="141" t="s">
        <v>0</v>
      </c>
      <c r="E58" s="141" t="s">
        <v>18</v>
      </c>
      <c r="F58" s="141" t="s">
        <v>21</v>
      </c>
      <c r="G58" s="141" t="s">
        <v>22</v>
      </c>
      <c r="H58" s="141" t="s">
        <v>23</v>
      </c>
      <c r="I58" s="141" t="s">
        <v>24</v>
      </c>
      <c r="J58" s="141" t="s">
        <v>25</v>
      </c>
      <c r="K58" s="141" t="s">
        <v>26</v>
      </c>
      <c r="L58" s="141" t="s">
        <v>27</v>
      </c>
      <c r="M58" s="141" t="s">
        <v>28</v>
      </c>
      <c r="N58" s="141" t="s">
        <v>29</v>
      </c>
      <c r="O58" s="141" t="s">
        <v>30</v>
      </c>
      <c r="P58" s="142" t="s">
        <v>31</v>
      </c>
      <c r="Q58" s="141" t="s">
        <v>32</v>
      </c>
      <c r="R58" s="141" t="s">
        <v>33</v>
      </c>
      <c r="S58" s="141" t="s">
        <v>34</v>
      </c>
      <c r="T58" s="141" t="s">
        <v>35</v>
      </c>
      <c r="U58" s="141" t="s">
        <v>36</v>
      </c>
      <c r="V58" s="141" t="s">
        <v>37</v>
      </c>
      <c r="W58" s="141" t="s">
        <v>38</v>
      </c>
      <c r="X58" s="141" t="s">
        <v>39</v>
      </c>
      <c r="Y58" s="142" t="s">
        <v>40</v>
      </c>
      <c r="Z58" s="141" t="s">
        <v>41</v>
      </c>
      <c r="AA58" s="141" t="s">
        <v>42</v>
      </c>
      <c r="AB58" s="141" t="s">
        <v>43</v>
      </c>
      <c r="AC58" s="141" t="s">
        <v>45</v>
      </c>
      <c r="AD58" s="141" t="s">
        <v>46</v>
      </c>
      <c r="AE58" s="141" t="s">
        <v>47</v>
      </c>
      <c r="AF58" s="141" t="s">
        <v>48</v>
      </c>
      <c r="AG58" s="141" t="s">
        <v>49</v>
      </c>
      <c r="AH58" s="141" t="s">
        <v>50</v>
      </c>
      <c r="AI58" s="141" t="s">
        <v>51</v>
      </c>
      <c r="AJ58" s="141" t="s">
        <v>52</v>
      </c>
      <c r="AK58" s="141" t="s">
        <v>53</v>
      </c>
      <c r="AL58" s="141" t="s">
        <v>54</v>
      </c>
      <c r="AM58" s="141" t="s">
        <v>59</v>
      </c>
      <c r="AN58" s="141" t="s">
        <v>61</v>
      </c>
      <c r="AO58" s="141" t="s">
        <v>62</v>
      </c>
      <c r="AP58" s="141" t="s">
        <v>63</v>
      </c>
      <c r="AQ58" s="141" t="s">
        <v>64</v>
      </c>
      <c r="AR58" s="141" t="s">
        <v>65</v>
      </c>
      <c r="AS58" s="141" t="s">
        <v>89</v>
      </c>
      <c r="AT58" s="141" t="s">
        <v>90</v>
      </c>
      <c r="AU58" s="141" t="s">
        <v>91</v>
      </c>
      <c r="AV58" s="141" t="s">
        <v>148</v>
      </c>
      <c r="AW58" s="141" t="s">
        <v>149</v>
      </c>
      <c r="AX58" s="141" t="s">
        <v>150</v>
      </c>
      <c r="AY58" s="141" t="s">
        <v>151</v>
      </c>
      <c r="AZ58" s="141" t="s">
        <v>152</v>
      </c>
      <c r="BA58" s="141" t="s">
        <v>153</v>
      </c>
      <c r="BB58" s="141" t="s">
        <v>154</v>
      </c>
      <c r="BC58" s="141" t="s">
        <v>155</v>
      </c>
      <c r="BD58" s="141" t="s">
        <v>156</v>
      </c>
      <c r="BF58" s="86"/>
      <c r="CG58" s="84"/>
      <c r="DN58" s="86"/>
    </row>
    <row r="59" spans="1:121">
      <c r="B59" s="85"/>
      <c r="C59" s="83" t="s">
        <v>271</v>
      </c>
      <c r="D59" s="143">
        <v>626036</v>
      </c>
      <c r="E59" s="143">
        <v>620957</v>
      </c>
      <c r="F59" s="143">
        <v>665303</v>
      </c>
      <c r="G59" s="143">
        <v>828200</v>
      </c>
      <c r="H59" s="143">
        <v>1032400</v>
      </c>
      <c r="I59" s="143">
        <v>1154300</v>
      </c>
      <c r="J59" s="143">
        <v>1318200</v>
      </c>
      <c r="K59" s="143">
        <v>1604100</v>
      </c>
      <c r="L59" s="143">
        <v>1804400</v>
      </c>
      <c r="M59" s="143">
        <v>2080600</v>
      </c>
      <c r="N59" s="143">
        <v>2452000</v>
      </c>
      <c r="O59" s="143">
        <v>2950000</v>
      </c>
      <c r="P59" s="144">
        <v>3248000</v>
      </c>
      <c r="Q59" s="143">
        <v>3478000</v>
      </c>
      <c r="R59" s="143">
        <v>3781000</v>
      </c>
      <c r="S59" s="143">
        <v>4472000</v>
      </c>
      <c r="T59" s="143">
        <v>5239000</v>
      </c>
      <c r="U59" s="143">
        <v>5646000</v>
      </c>
      <c r="V59" s="143">
        <v>5822000</v>
      </c>
      <c r="W59" s="143">
        <v>6158000</v>
      </c>
      <c r="X59" s="143">
        <v>6580000</v>
      </c>
      <c r="Y59" s="144">
        <v>6983000</v>
      </c>
      <c r="Z59" s="143">
        <v>7836000</v>
      </c>
      <c r="AA59" s="143">
        <v>8513000</v>
      </c>
      <c r="AB59" s="143">
        <v>9479000</v>
      </c>
      <c r="AC59" s="143">
        <v>10097000</v>
      </c>
      <c r="AD59" s="143">
        <v>10823000</v>
      </c>
      <c r="AE59" s="143">
        <v>11308000</v>
      </c>
      <c r="AF59" s="143">
        <v>11828000</v>
      </c>
      <c r="AG59" s="143">
        <v>11802000</v>
      </c>
      <c r="AH59" s="143">
        <v>12069000</v>
      </c>
      <c r="AI59" s="143">
        <v>12254000</v>
      </c>
      <c r="AJ59" s="143">
        <v>11970000</v>
      </c>
      <c r="AK59" s="143">
        <v>12890000</v>
      </c>
      <c r="AL59" s="143">
        <v>13357000</v>
      </c>
      <c r="AM59" s="143">
        <v>13004000</v>
      </c>
      <c r="AN59" s="143">
        <v>12240000</v>
      </c>
      <c r="AO59" s="143">
        <v>12330000</v>
      </c>
      <c r="AP59" s="143">
        <v>12100000</v>
      </c>
      <c r="AQ59" s="143">
        <v>12250000</v>
      </c>
      <c r="AR59" s="143">
        <v>11980000</v>
      </c>
      <c r="AS59" s="143">
        <v>12120000</v>
      </c>
      <c r="AT59" s="143">
        <v>11950000</v>
      </c>
      <c r="AU59" s="143">
        <v>11450000</v>
      </c>
      <c r="AV59" s="143">
        <v>11790000</v>
      </c>
      <c r="AW59" s="143">
        <v>11790000</v>
      </c>
      <c r="AX59" s="143">
        <v>11770000</v>
      </c>
      <c r="AY59" s="143">
        <v>11810000</v>
      </c>
      <c r="AZ59" s="143">
        <v>12330000</v>
      </c>
      <c r="BA59" s="143">
        <v>12500000</v>
      </c>
      <c r="BB59" s="143">
        <v>12410000</v>
      </c>
      <c r="BC59" s="143">
        <v>12740000</v>
      </c>
      <c r="BD59" s="143">
        <v>12600000</v>
      </c>
      <c r="BF59" s="86"/>
      <c r="CG59" s="84"/>
      <c r="DN59" s="86"/>
    </row>
    <row r="60" spans="1:121">
      <c r="B60" s="85"/>
      <c r="C60" s="83" t="s">
        <v>272</v>
      </c>
      <c r="D60" s="143">
        <v>59884</v>
      </c>
      <c r="E60" s="143">
        <v>58973</v>
      </c>
      <c r="F60" s="143">
        <v>65493</v>
      </c>
      <c r="G60" s="143">
        <v>72500</v>
      </c>
      <c r="H60" s="143">
        <v>96900</v>
      </c>
      <c r="I60" s="143">
        <v>108000</v>
      </c>
      <c r="J60" s="143">
        <v>100900</v>
      </c>
      <c r="K60" s="143">
        <v>126300</v>
      </c>
      <c r="L60" s="143">
        <v>130800</v>
      </c>
      <c r="M60" s="143">
        <v>171400</v>
      </c>
      <c r="N60" s="143">
        <v>183000</v>
      </c>
      <c r="O60" s="143">
        <v>201000</v>
      </c>
      <c r="P60" s="144">
        <v>238000</v>
      </c>
      <c r="Q60" s="143">
        <v>244000</v>
      </c>
      <c r="R60" s="143">
        <v>242000</v>
      </c>
      <c r="S60" s="143">
        <v>262000</v>
      </c>
      <c r="T60" s="143">
        <v>273000</v>
      </c>
      <c r="U60" s="143">
        <v>265000</v>
      </c>
      <c r="V60" s="143">
        <v>286000</v>
      </c>
      <c r="W60" s="143">
        <v>330000</v>
      </c>
      <c r="X60" s="143">
        <v>339000</v>
      </c>
      <c r="Y60" s="143">
        <v>346000</v>
      </c>
      <c r="Z60" s="143">
        <v>357000</v>
      </c>
      <c r="AA60" s="143">
        <v>418000</v>
      </c>
      <c r="AB60" s="143">
        <v>467000</v>
      </c>
      <c r="AC60" s="143">
        <v>410000</v>
      </c>
      <c r="AD60" s="143">
        <v>460000</v>
      </c>
      <c r="AE60" s="143">
        <v>558000</v>
      </c>
      <c r="AF60" s="143">
        <v>530000</v>
      </c>
      <c r="AG60" s="143">
        <v>541000</v>
      </c>
      <c r="AH60" s="143">
        <v>544000</v>
      </c>
      <c r="AI60" s="143">
        <v>537000</v>
      </c>
      <c r="AJ60" s="143">
        <v>530000</v>
      </c>
      <c r="AK60" s="143">
        <v>627000</v>
      </c>
      <c r="AL60" s="143">
        <v>570000</v>
      </c>
      <c r="AM60" s="143">
        <v>554000</v>
      </c>
      <c r="AN60" s="143">
        <v>560000</v>
      </c>
      <c r="AO60" s="143">
        <v>590000</v>
      </c>
      <c r="AP60" s="143">
        <v>630000</v>
      </c>
      <c r="AQ60" s="143">
        <v>670000</v>
      </c>
      <c r="AR60" s="143">
        <v>660000</v>
      </c>
      <c r="AS60" s="143">
        <v>560000</v>
      </c>
      <c r="AT60" s="143">
        <v>550000</v>
      </c>
      <c r="AU60" s="143">
        <v>580000</v>
      </c>
      <c r="AV60" s="143">
        <v>650000</v>
      </c>
      <c r="AW60" s="143">
        <v>540000</v>
      </c>
      <c r="AX60" s="143">
        <v>560000</v>
      </c>
      <c r="AY60" s="143">
        <v>630000</v>
      </c>
      <c r="AZ60" s="143">
        <v>570000</v>
      </c>
      <c r="BA60" s="143">
        <v>590000</v>
      </c>
      <c r="BB60" s="143">
        <v>590000</v>
      </c>
      <c r="BC60" s="143">
        <v>520000</v>
      </c>
      <c r="BD60" s="143">
        <v>590000</v>
      </c>
      <c r="BF60" s="86"/>
      <c r="CG60" s="84"/>
      <c r="DN60" s="86"/>
    </row>
    <row r="61" spans="1:121">
      <c r="B61" s="85"/>
      <c r="C61" s="8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88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F61" s="86"/>
      <c r="CG61" s="84"/>
      <c r="DN61" s="86"/>
    </row>
    <row r="62" spans="1:121">
      <c r="B62" s="85" t="s">
        <v>388</v>
      </c>
      <c r="D62" s="141" t="s">
        <v>0</v>
      </c>
      <c r="E62" s="141" t="s">
        <v>18</v>
      </c>
      <c r="F62" s="141" t="s">
        <v>21</v>
      </c>
      <c r="G62" s="141" t="s">
        <v>22</v>
      </c>
      <c r="H62" s="141" t="s">
        <v>23</v>
      </c>
      <c r="I62" s="141" t="s">
        <v>24</v>
      </c>
      <c r="J62" s="141" t="s">
        <v>25</v>
      </c>
      <c r="K62" s="141" t="s">
        <v>26</v>
      </c>
      <c r="L62" s="141" t="s">
        <v>27</v>
      </c>
      <c r="M62" s="141" t="s">
        <v>28</v>
      </c>
      <c r="N62" s="141" t="s">
        <v>29</v>
      </c>
      <c r="O62" s="141" t="s">
        <v>30</v>
      </c>
      <c r="P62" s="142" t="s">
        <v>31</v>
      </c>
      <c r="Q62" s="141" t="s">
        <v>32</v>
      </c>
      <c r="R62" s="141" t="s">
        <v>33</v>
      </c>
      <c r="S62" s="141" t="s">
        <v>34</v>
      </c>
      <c r="T62" s="141" t="s">
        <v>35</v>
      </c>
      <c r="U62" s="141" t="s">
        <v>36</v>
      </c>
      <c r="V62" s="141" t="s">
        <v>37</v>
      </c>
      <c r="W62" s="141" t="s">
        <v>38</v>
      </c>
      <c r="X62" s="141" t="s">
        <v>39</v>
      </c>
      <c r="Y62" s="141" t="s">
        <v>40</v>
      </c>
      <c r="Z62" s="141" t="s">
        <v>41</v>
      </c>
      <c r="AA62" s="141" t="s">
        <v>42</v>
      </c>
      <c r="AB62" s="141" t="s">
        <v>43</v>
      </c>
      <c r="AC62" s="141" t="s">
        <v>45</v>
      </c>
      <c r="AD62" s="141" t="s">
        <v>46</v>
      </c>
      <c r="AE62" s="141" t="s">
        <v>47</v>
      </c>
      <c r="AF62" s="141" t="s">
        <v>48</v>
      </c>
      <c r="AG62" s="141" t="s">
        <v>49</v>
      </c>
      <c r="AH62" s="141" t="s">
        <v>50</v>
      </c>
      <c r="AI62" s="141" t="s">
        <v>51</v>
      </c>
      <c r="AJ62" s="141" t="s">
        <v>52</v>
      </c>
      <c r="AK62" s="141" t="s">
        <v>53</v>
      </c>
      <c r="AL62" s="141" t="s">
        <v>54</v>
      </c>
      <c r="AM62" s="141" t="s">
        <v>59</v>
      </c>
      <c r="AN62" s="141" t="s">
        <v>61</v>
      </c>
      <c r="AO62" s="141" t="s">
        <v>62</v>
      </c>
      <c r="AP62" s="141" t="s">
        <v>63</v>
      </c>
      <c r="AQ62" s="141" t="s">
        <v>64</v>
      </c>
      <c r="AR62" s="141" t="s">
        <v>65</v>
      </c>
      <c r="AS62" s="141" t="s">
        <v>89</v>
      </c>
      <c r="AT62" s="141" t="s">
        <v>90</v>
      </c>
      <c r="AU62" s="141" t="s">
        <v>91</v>
      </c>
      <c r="AV62" s="141" t="s">
        <v>148</v>
      </c>
      <c r="AW62" s="141" t="s">
        <v>149</v>
      </c>
      <c r="AX62" s="141" t="s">
        <v>150</v>
      </c>
      <c r="AY62" s="141" t="s">
        <v>151</v>
      </c>
      <c r="AZ62" s="141" t="s">
        <v>152</v>
      </c>
      <c r="BA62" s="141" t="s">
        <v>153</v>
      </c>
      <c r="BB62" s="141" t="s">
        <v>154</v>
      </c>
      <c r="BC62" s="141" t="s">
        <v>155</v>
      </c>
      <c r="BD62" s="141" t="s">
        <v>156</v>
      </c>
      <c r="BF62" s="86"/>
      <c r="CG62" s="84"/>
      <c r="DN62" s="86"/>
    </row>
    <row r="63" spans="1:121">
      <c r="B63" s="85"/>
      <c r="C63" s="83" t="s">
        <v>271</v>
      </c>
      <c r="D63" s="143">
        <v>388140</v>
      </c>
      <c r="E63" s="143">
        <v>516744</v>
      </c>
      <c r="F63" s="143">
        <v>554732</v>
      </c>
      <c r="G63" s="143">
        <v>558700</v>
      </c>
      <c r="H63" s="143">
        <v>756200</v>
      </c>
      <c r="I63" s="143">
        <v>954800</v>
      </c>
      <c r="J63" s="143">
        <v>1019000</v>
      </c>
      <c r="K63" s="143">
        <v>1158200</v>
      </c>
      <c r="L63" s="143">
        <v>1230100</v>
      </c>
      <c r="M63" s="143">
        <v>1577100</v>
      </c>
      <c r="N63" s="143">
        <v>1859000</v>
      </c>
      <c r="O63" s="143">
        <v>2152000</v>
      </c>
      <c r="P63" s="144">
        <v>2579000</v>
      </c>
      <c r="Q63" s="143">
        <v>2887000</v>
      </c>
      <c r="R63" s="143">
        <v>3497000</v>
      </c>
      <c r="S63" s="143">
        <v>4189000</v>
      </c>
      <c r="T63" s="143">
        <v>4298000</v>
      </c>
      <c r="U63" s="143">
        <v>4551000</v>
      </c>
      <c r="V63" s="143">
        <v>5016000</v>
      </c>
      <c r="W63" s="143">
        <v>6031000</v>
      </c>
      <c r="X63" s="143">
        <v>4716000</v>
      </c>
      <c r="Y63" s="144">
        <v>4835000</v>
      </c>
      <c r="Z63" s="143">
        <v>5510000</v>
      </c>
      <c r="AA63" s="143">
        <v>7128000</v>
      </c>
      <c r="AB63" s="143">
        <v>7140000</v>
      </c>
      <c r="AC63" s="143">
        <v>6367000</v>
      </c>
      <c r="AD63" s="143">
        <v>6591000</v>
      </c>
      <c r="AE63" s="143">
        <v>8168000</v>
      </c>
      <c r="AF63" s="143">
        <v>8312000</v>
      </c>
      <c r="AG63" s="143">
        <v>8037000</v>
      </c>
      <c r="AH63" s="143">
        <v>9204000</v>
      </c>
      <c r="AI63" s="143">
        <v>10094000</v>
      </c>
      <c r="AJ63" s="143">
        <v>9731000</v>
      </c>
      <c r="AK63" s="143">
        <v>10489000</v>
      </c>
      <c r="AL63" s="143">
        <v>9776000</v>
      </c>
      <c r="AM63" s="143">
        <v>11836000</v>
      </c>
      <c r="AN63" s="143">
        <v>9540000</v>
      </c>
      <c r="AO63" s="143">
        <v>8840000</v>
      </c>
      <c r="AP63" s="143">
        <v>10110000</v>
      </c>
      <c r="AQ63" s="143">
        <v>9510000</v>
      </c>
      <c r="AR63" s="143">
        <v>10340000</v>
      </c>
      <c r="AS63" s="143">
        <v>8330000</v>
      </c>
      <c r="AT63" s="143">
        <v>10520000</v>
      </c>
      <c r="AU63" s="143">
        <v>8520000</v>
      </c>
      <c r="AV63" s="143">
        <v>8630000</v>
      </c>
      <c r="AW63" s="143">
        <v>9330000</v>
      </c>
      <c r="AX63" s="143">
        <v>10040000</v>
      </c>
      <c r="AY63" s="143">
        <v>9370000</v>
      </c>
      <c r="AZ63" s="143">
        <v>10130000</v>
      </c>
      <c r="BA63" s="143">
        <v>9050000</v>
      </c>
      <c r="BB63" s="143">
        <v>8650000</v>
      </c>
      <c r="BC63" s="143">
        <v>10980000</v>
      </c>
      <c r="BD63" s="143">
        <v>11130000</v>
      </c>
      <c r="BF63" s="86"/>
      <c r="CG63" s="84"/>
      <c r="DN63" s="86"/>
    </row>
    <row r="64" spans="1:121">
      <c r="B64" s="85"/>
      <c r="C64" s="83" t="s">
        <v>272</v>
      </c>
      <c r="D64" s="143">
        <v>26939</v>
      </c>
      <c r="E64" s="143">
        <v>48482</v>
      </c>
      <c r="F64" s="143">
        <v>14359</v>
      </c>
      <c r="G64" s="143">
        <v>32300</v>
      </c>
      <c r="H64" s="143">
        <v>87900</v>
      </c>
      <c r="I64" s="143">
        <v>81600</v>
      </c>
      <c r="J64" s="143">
        <v>47600</v>
      </c>
      <c r="K64" s="143">
        <v>65600</v>
      </c>
      <c r="L64" s="143">
        <v>71300</v>
      </c>
      <c r="M64" s="143">
        <v>73300</v>
      </c>
      <c r="N64" s="143">
        <v>91000</v>
      </c>
      <c r="O64" s="143">
        <v>83000</v>
      </c>
      <c r="P64" s="144">
        <v>77000</v>
      </c>
      <c r="Q64" s="143">
        <v>134000</v>
      </c>
      <c r="R64" s="143">
        <v>184000</v>
      </c>
      <c r="S64" s="143">
        <v>157000</v>
      </c>
      <c r="T64" s="143">
        <v>194000</v>
      </c>
      <c r="U64" s="143">
        <v>258000</v>
      </c>
      <c r="V64" s="143">
        <v>154000</v>
      </c>
      <c r="W64" s="143">
        <v>227000</v>
      </c>
      <c r="X64" s="143">
        <v>273000</v>
      </c>
      <c r="Y64" s="144">
        <v>216000</v>
      </c>
      <c r="Z64" s="143">
        <v>215000</v>
      </c>
      <c r="AA64" s="143">
        <v>166000</v>
      </c>
      <c r="AB64" s="143">
        <v>393000</v>
      </c>
      <c r="AC64" s="143">
        <v>525000</v>
      </c>
      <c r="AD64" s="143">
        <v>228000</v>
      </c>
      <c r="AE64" s="143">
        <v>205000</v>
      </c>
      <c r="AF64" s="143">
        <v>210000</v>
      </c>
      <c r="AG64" s="143">
        <v>350000</v>
      </c>
      <c r="AH64" s="143">
        <v>401000</v>
      </c>
      <c r="AI64" s="143">
        <v>286000</v>
      </c>
      <c r="AJ64" s="143">
        <v>265000</v>
      </c>
      <c r="AK64" s="143">
        <v>361000</v>
      </c>
      <c r="AL64" s="143">
        <v>416000</v>
      </c>
      <c r="AM64" s="143">
        <v>234000</v>
      </c>
      <c r="AN64" s="143">
        <v>350000</v>
      </c>
      <c r="AO64" s="143">
        <v>470000</v>
      </c>
      <c r="AP64" s="143">
        <v>440000</v>
      </c>
      <c r="AQ64" s="143">
        <v>470000</v>
      </c>
      <c r="AR64" s="143">
        <v>420000</v>
      </c>
      <c r="AS64" s="143">
        <v>240000</v>
      </c>
      <c r="AT64" s="143">
        <v>360000</v>
      </c>
      <c r="AU64" s="143">
        <v>360000</v>
      </c>
      <c r="AV64" s="143">
        <v>430000</v>
      </c>
      <c r="AW64" s="143">
        <v>610000</v>
      </c>
      <c r="AX64" s="143">
        <v>290000</v>
      </c>
      <c r="AY64" s="143">
        <v>380000</v>
      </c>
      <c r="AZ64" s="143">
        <v>320000</v>
      </c>
      <c r="BA64" s="143">
        <v>470000</v>
      </c>
      <c r="BB64" s="143">
        <v>260000</v>
      </c>
      <c r="BC64" s="143">
        <v>520000</v>
      </c>
      <c r="BD64" s="143">
        <v>340000</v>
      </c>
      <c r="BF64" s="86"/>
      <c r="CG64" s="84"/>
      <c r="DN64" s="86"/>
    </row>
    <row r="65" spans="1:157">
      <c r="B65" s="85"/>
      <c r="C65" s="8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88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F65" s="86"/>
      <c r="CG65" s="84"/>
      <c r="DN65" s="86"/>
    </row>
    <row r="66" spans="1:157">
      <c r="B66" s="85" t="s">
        <v>389</v>
      </c>
      <c r="D66" s="141" t="s">
        <v>0</v>
      </c>
      <c r="E66" s="141" t="s">
        <v>18</v>
      </c>
      <c r="F66" s="141" t="s">
        <v>21</v>
      </c>
      <c r="G66" s="141" t="s">
        <v>22</v>
      </c>
      <c r="H66" s="141" t="s">
        <v>23</v>
      </c>
      <c r="I66" s="141" t="s">
        <v>24</v>
      </c>
      <c r="J66" s="141" t="s">
        <v>25</v>
      </c>
      <c r="K66" s="141" t="s">
        <v>26</v>
      </c>
      <c r="L66" s="141" t="s">
        <v>27</v>
      </c>
      <c r="M66" s="141" t="s">
        <v>28</v>
      </c>
      <c r="N66" s="141" t="s">
        <v>29</v>
      </c>
      <c r="O66" s="141" t="s">
        <v>30</v>
      </c>
      <c r="P66" s="142" t="s">
        <v>31</v>
      </c>
      <c r="Q66" s="141" t="s">
        <v>32</v>
      </c>
      <c r="R66" s="141" t="s">
        <v>33</v>
      </c>
      <c r="S66" s="141" t="s">
        <v>34</v>
      </c>
      <c r="T66" s="141" t="s">
        <v>35</v>
      </c>
      <c r="U66" s="141" t="s">
        <v>36</v>
      </c>
      <c r="V66" s="141" t="s">
        <v>37</v>
      </c>
      <c r="W66" s="141" t="s">
        <v>38</v>
      </c>
      <c r="X66" s="141" t="s">
        <v>39</v>
      </c>
      <c r="Y66" s="141" t="s">
        <v>40</v>
      </c>
      <c r="Z66" s="141" t="s">
        <v>41</v>
      </c>
      <c r="AA66" s="141" t="s">
        <v>42</v>
      </c>
      <c r="AB66" s="141" t="s">
        <v>43</v>
      </c>
      <c r="AC66" s="141" t="s">
        <v>45</v>
      </c>
      <c r="AD66" s="141" t="s">
        <v>46</v>
      </c>
      <c r="AE66" s="141" t="s">
        <v>47</v>
      </c>
      <c r="AF66" s="141" t="s">
        <v>48</v>
      </c>
      <c r="AG66" s="141" t="s">
        <v>49</v>
      </c>
      <c r="AH66" s="141" t="s">
        <v>50</v>
      </c>
      <c r="AI66" s="141" t="s">
        <v>51</v>
      </c>
      <c r="AJ66" s="141" t="s">
        <v>52</v>
      </c>
      <c r="AK66" s="141" t="s">
        <v>53</v>
      </c>
      <c r="AL66" s="141" t="s">
        <v>54</v>
      </c>
      <c r="AM66" s="141" t="s">
        <v>59</v>
      </c>
      <c r="AN66" s="141" t="s">
        <v>61</v>
      </c>
      <c r="AO66" s="141" t="s">
        <v>62</v>
      </c>
      <c r="AP66" s="141" t="s">
        <v>63</v>
      </c>
      <c r="AQ66" s="141" t="s">
        <v>64</v>
      </c>
      <c r="AR66" s="141" t="s">
        <v>65</v>
      </c>
      <c r="AS66" s="141" t="s">
        <v>89</v>
      </c>
      <c r="AT66" s="141" t="s">
        <v>90</v>
      </c>
      <c r="AU66" s="141" t="s">
        <v>91</v>
      </c>
      <c r="AV66" s="141" t="s">
        <v>148</v>
      </c>
      <c r="AW66" s="141" t="s">
        <v>149</v>
      </c>
      <c r="AX66" s="141" t="s">
        <v>150</v>
      </c>
      <c r="AY66" s="141" t="s">
        <v>151</v>
      </c>
      <c r="AZ66" s="141" t="s">
        <v>152</v>
      </c>
      <c r="BA66" s="141" t="s">
        <v>153</v>
      </c>
      <c r="BB66" s="141" t="s">
        <v>154</v>
      </c>
      <c r="BC66" s="141" t="s">
        <v>155</v>
      </c>
      <c r="BD66" s="141" t="s">
        <v>156</v>
      </c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S66" s="86"/>
      <c r="FA66" s="86"/>
    </row>
    <row r="67" spans="1:157">
      <c r="B67" s="85"/>
      <c r="C67" s="83" t="s">
        <v>271</v>
      </c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4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>
        <v>8290000</v>
      </c>
      <c r="AO67" s="143">
        <v>8610000</v>
      </c>
      <c r="AP67" s="143">
        <v>11090000</v>
      </c>
      <c r="AQ67" s="143">
        <v>8860000</v>
      </c>
      <c r="AR67" s="143">
        <v>9750000</v>
      </c>
      <c r="AS67" s="143">
        <v>11220000</v>
      </c>
      <c r="AT67" s="143">
        <v>10030000</v>
      </c>
      <c r="AU67" s="143">
        <v>12550000</v>
      </c>
      <c r="AV67" s="143">
        <v>8430000</v>
      </c>
      <c r="AW67" s="143">
        <v>11580000</v>
      </c>
      <c r="AX67" s="143">
        <v>10060000</v>
      </c>
      <c r="AY67" s="143">
        <v>9350000</v>
      </c>
      <c r="AZ67" s="143">
        <v>10210000</v>
      </c>
      <c r="BA67" s="143">
        <v>8380000</v>
      </c>
      <c r="BB67" s="143">
        <v>10090000</v>
      </c>
      <c r="BC67" s="143">
        <v>12630000</v>
      </c>
      <c r="BD67" s="143">
        <v>11040000</v>
      </c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S67" s="86"/>
      <c r="FA67" s="86"/>
    </row>
    <row r="68" spans="1:157">
      <c r="B68" s="85"/>
      <c r="C68" s="83" t="s">
        <v>272</v>
      </c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4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>
        <v>610000</v>
      </c>
      <c r="AO68" s="143">
        <v>480000</v>
      </c>
      <c r="AP68" s="143">
        <v>680000</v>
      </c>
      <c r="AQ68" s="143">
        <v>220000</v>
      </c>
      <c r="AR68" s="143">
        <v>170000</v>
      </c>
      <c r="AS68" s="143">
        <v>370000</v>
      </c>
      <c r="AT68" s="143">
        <v>390000</v>
      </c>
      <c r="AU68" s="143">
        <v>240000</v>
      </c>
      <c r="AV68" s="143">
        <v>160000</v>
      </c>
      <c r="AW68" s="143">
        <v>480000</v>
      </c>
      <c r="AX68" s="143">
        <v>520000</v>
      </c>
      <c r="AY68" s="143">
        <v>380000</v>
      </c>
      <c r="AZ68" s="143">
        <v>260000</v>
      </c>
      <c r="BA68" s="143">
        <v>340000</v>
      </c>
      <c r="BB68" s="143">
        <v>430000</v>
      </c>
      <c r="BC68" s="143">
        <v>490000</v>
      </c>
      <c r="BD68" s="143">
        <v>380000</v>
      </c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S68" s="86"/>
      <c r="FA68" s="86"/>
    </row>
    <row r="69" spans="1:157">
      <c r="B69" s="85"/>
      <c r="C69" s="8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88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I69" s="86"/>
      <c r="CG69" s="84"/>
      <c r="DQ69" s="86"/>
    </row>
    <row r="70" spans="1:157">
      <c r="A70" s="84" t="s">
        <v>390</v>
      </c>
      <c r="B70" s="85"/>
      <c r="D70" s="141" t="s">
        <v>0</v>
      </c>
      <c r="E70" s="141" t="s">
        <v>18</v>
      </c>
      <c r="F70" s="141" t="s">
        <v>21</v>
      </c>
      <c r="G70" s="141" t="s">
        <v>22</v>
      </c>
      <c r="H70" s="141" t="s">
        <v>23</v>
      </c>
      <c r="I70" s="141" t="s">
        <v>24</v>
      </c>
      <c r="J70" s="141" t="s">
        <v>25</v>
      </c>
      <c r="K70" s="141" t="s">
        <v>26</v>
      </c>
      <c r="L70" s="141" t="s">
        <v>27</v>
      </c>
      <c r="M70" s="141" t="s">
        <v>28</v>
      </c>
      <c r="N70" s="141" t="s">
        <v>29</v>
      </c>
      <c r="O70" s="141" t="s">
        <v>30</v>
      </c>
      <c r="P70" s="142" t="s">
        <v>31</v>
      </c>
      <c r="Q70" s="141" t="s">
        <v>32</v>
      </c>
      <c r="R70" s="141" t="s">
        <v>33</v>
      </c>
      <c r="S70" s="141" t="s">
        <v>34</v>
      </c>
      <c r="T70" s="141" t="s">
        <v>35</v>
      </c>
      <c r="U70" s="141" t="s">
        <v>36</v>
      </c>
      <c r="V70" s="141" t="s">
        <v>37</v>
      </c>
      <c r="W70" s="141" t="s">
        <v>38</v>
      </c>
      <c r="X70" s="141" t="s">
        <v>39</v>
      </c>
      <c r="Y70" s="142" t="s">
        <v>40</v>
      </c>
      <c r="Z70" s="141" t="s">
        <v>41</v>
      </c>
      <c r="AA70" s="141" t="s">
        <v>42</v>
      </c>
      <c r="AB70" s="141" t="s">
        <v>43</v>
      </c>
      <c r="AC70" s="141" t="s">
        <v>45</v>
      </c>
      <c r="AD70" s="141" t="s">
        <v>46</v>
      </c>
      <c r="AE70" s="141" t="s">
        <v>47</v>
      </c>
      <c r="AF70" s="141" t="s">
        <v>48</v>
      </c>
      <c r="AG70" s="141" t="s">
        <v>49</v>
      </c>
      <c r="AH70" s="141" t="s">
        <v>50</v>
      </c>
      <c r="AI70" s="141" t="s">
        <v>51</v>
      </c>
      <c r="AJ70" s="141" t="s">
        <v>52</v>
      </c>
      <c r="AK70" s="141" t="s">
        <v>53</v>
      </c>
      <c r="AL70" s="141" t="s">
        <v>54</v>
      </c>
      <c r="AM70" s="141" t="s">
        <v>59</v>
      </c>
      <c r="AN70" s="141" t="s">
        <v>61</v>
      </c>
      <c r="AO70" s="141" t="s">
        <v>62</v>
      </c>
      <c r="AP70" s="141" t="s">
        <v>63</v>
      </c>
      <c r="AQ70" s="141" t="s">
        <v>64</v>
      </c>
      <c r="AR70" s="141" t="s">
        <v>65</v>
      </c>
      <c r="AS70" s="141" t="s">
        <v>89</v>
      </c>
      <c r="AT70" s="141" t="s">
        <v>90</v>
      </c>
      <c r="AU70" s="141" t="s">
        <v>91</v>
      </c>
      <c r="AV70" s="141" t="s">
        <v>148</v>
      </c>
      <c r="AW70" s="141" t="s">
        <v>149</v>
      </c>
      <c r="AX70" s="141" t="s">
        <v>150</v>
      </c>
      <c r="AY70" s="141" t="s">
        <v>151</v>
      </c>
      <c r="AZ70" s="141" t="s">
        <v>152</v>
      </c>
      <c r="BA70" s="141" t="s">
        <v>153</v>
      </c>
      <c r="BB70" s="141" t="s">
        <v>154</v>
      </c>
      <c r="BC70" s="141" t="s">
        <v>155</v>
      </c>
      <c r="BD70" s="141" t="s">
        <v>156</v>
      </c>
      <c r="BF70" s="86"/>
      <c r="CG70" s="84"/>
      <c r="DN70" s="86"/>
    </row>
    <row r="71" spans="1:157">
      <c r="B71" s="85"/>
      <c r="C71" s="83" t="s">
        <v>384</v>
      </c>
      <c r="D71" s="143">
        <v>766950</v>
      </c>
      <c r="E71" s="143">
        <v>830285</v>
      </c>
      <c r="F71" s="143">
        <v>920074</v>
      </c>
      <c r="G71" s="143">
        <v>1038500</v>
      </c>
      <c r="H71" s="143">
        <v>1158600</v>
      </c>
      <c r="I71" s="143">
        <v>1402300</v>
      </c>
      <c r="J71" s="143">
        <v>1584500</v>
      </c>
      <c r="K71" s="143">
        <v>1788100</v>
      </c>
      <c r="L71" s="143">
        <v>2099700</v>
      </c>
      <c r="M71" s="143">
        <v>2570500</v>
      </c>
      <c r="N71" s="143">
        <v>2986000</v>
      </c>
      <c r="O71" s="143">
        <v>3328000</v>
      </c>
      <c r="P71" s="144">
        <v>3654000</v>
      </c>
      <c r="Q71" s="143">
        <v>3874000</v>
      </c>
      <c r="R71" s="143">
        <v>4134000</v>
      </c>
      <c r="S71" s="143">
        <v>4493000</v>
      </c>
      <c r="T71" s="143">
        <v>4795000</v>
      </c>
      <c r="U71" s="143">
        <v>5024000</v>
      </c>
      <c r="V71" s="143">
        <v>5261000</v>
      </c>
      <c r="W71" s="143">
        <v>5453000</v>
      </c>
      <c r="X71" s="143">
        <v>5655000</v>
      </c>
      <c r="Y71" s="144">
        <v>5851000</v>
      </c>
      <c r="Z71" s="143">
        <v>6069000</v>
      </c>
      <c r="AA71" s="143">
        <v>6210000</v>
      </c>
      <c r="AB71" s="143">
        <v>6523000</v>
      </c>
      <c r="AC71" s="143">
        <v>6941000</v>
      </c>
      <c r="AD71" s="143">
        <v>7300000</v>
      </c>
      <c r="AE71" s="143">
        <v>7656000</v>
      </c>
      <c r="AF71" s="143">
        <v>7712000</v>
      </c>
      <c r="AG71" s="143">
        <v>7670000</v>
      </c>
      <c r="AH71" s="143">
        <v>7796000</v>
      </c>
      <c r="AI71" s="143">
        <v>7808000</v>
      </c>
      <c r="AJ71" s="143">
        <v>7786000</v>
      </c>
      <c r="AK71" s="143">
        <v>8079000</v>
      </c>
      <c r="AL71" s="143">
        <v>7871000</v>
      </c>
      <c r="AM71" s="143">
        <v>7695000</v>
      </c>
      <c r="AN71" s="143">
        <v>7480000</v>
      </c>
      <c r="AO71" s="143">
        <v>7210000</v>
      </c>
      <c r="AP71" s="143">
        <v>7300000</v>
      </c>
      <c r="AQ71" s="143">
        <v>7190000</v>
      </c>
      <c r="AR71" s="143">
        <v>7130000</v>
      </c>
      <c r="AS71" s="143">
        <v>7180000</v>
      </c>
      <c r="AT71" s="143">
        <v>7170000</v>
      </c>
      <c r="AU71" s="143">
        <v>7090000</v>
      </c>
      <c r="AV71" s="143">
        <v>6970000</v>
      </c>
      <c r="AW71" s="143">
        <v>6890000</v>
      </c>
      <c r="AX71" s="143">
        <v>6910000</v>
      </c>
      <c r="AY71" s="143">
        <v>7080000</v>
      </c>
      <c r="AZ71" s="143">
        <v>7020000</v>
      </c>
      <c r="BA71" s="143">
        <v>7090000</v>
      </c>
      <c r="BB71" s="143">
        <v>7150000</v>
      </c>
      <c r="BC71" s="143">
        <v>7220000</v>
      </c>
      <c r="BD71" s="143">
        <v>7290000</v>
      </c>
      <c r="BF71" s="86"/>
      <c r="CG71" s="84"/>
      <c r="DN71" s="86"/>
    </row>
    <row r="72" spans="1:157">
      <c r="B72" s="85"/>
      <c r="C72" s="83" t="s">
        <v>388</v>
      </c>
      <c r="D72" s="143">
        <v>651728</v>
      </c>
      <c r="E72" s="143">
        <v>735325</v>
      </c>
      <c r="F72" s="143">
        <v>828422</v>
      </c>
      <c r="G72" s="143">
        <v>964600</v>
      </c>
      <c r="H72" s="143">
        <v>1061400</v>
      </c>
      <c r="I72" s="143">
        <v>1438100</v>
      </c>
      <c r="J72" s="143">
        <v>1450200</v>
      </c>
      <c r="K72" s="143">
        <v>1632300</v>
      </c>
      <c r="L72" s="143">
        <v>1887600</v>
      </c>
      <c r="M72" s="143">
        <v>2276200</v>
      </c>
      <c r="N72" s="143">
        <v>2939000</v>
      </c>
      <c r="O72" s="143">
        <v>3192000</v>
      </c>
      <c r="P72" s="144">
        <v>3557000</v>
      </c>
      <c r="Q72" s="143">
        <v>3849000</v>
      </c>
      <c r="R72" s="143">
        <v>4061000</v>
      </c>
      <c r="S72" s="143">
        <v>4629000</v>
      </c>
      <c r="T72" s="143">
        <v>4510000</v>
      </c>
      <c r="U72" s="143">
        <v>4792000</v>
      </c>
      <c r="V72" s="143">
        <v>5096000</v>
      </c>
      <c r="W72" s="143">
        <v>5349000</v>
      </c>
      <c r="X72" s="143">
        <v>5482000</v>
      </c>
      <c r="Y72" s="144">
        <v>5338000</v>
      </c>
      <c r="Z72" s="143">
        <v>5430000</v>
      </c>
      <c r="AA72" s="143">
        <v>5595000</v>
      </c>
      <c r="AB72" s="143">
        <v>5815000</v>
      </c>
      <c r="AC72" s="143">
        <v>6473000</v>
      </c>
      <c r="AD72" s="143">
        <v>6269000</v>
      </c>
      <c r="AE72" s="143">
        <v>7001000</v>
      </c>
      <c r="AF72" s="143">
        <v>6945000</v>
      </c>
      <c r="AG72" s="143">
        <v>7190000</v>
      </c>
      <c r="AH72" s="143">
        <v>7707000</v>
      </c>
      <c r="AI72" s="143">
        <v>7346000</v>
      </c>
      <c r="AJ72" s="143">
        <v>7438000</v>
      </c>
      <c r="AK72" s="143">
        <v>7348000</v>
      </c>
      <c r="AL72" s="143">
        <v>7588000</v>
      </c>
      <c r="AM72" s="143">
        <v>7286000</v>
      </c>
      <c r="AN72" s="143">
        <v>7060000</v>
      </c>
      <c r="AO72" s="143">
        <v>6820000</v>
      </c>
      <c r="AP72" s="143">
        <v>7200000</v>
      </c>
      <c r="AQ72" s="143">
        <v>6460000</v>
      </c>
      <c r="AR72" s="143">
        <v>6850000</v>
      </c>
      <c r="AS72" s="143">
        <v>6750000</v>
      </c>
      <c r="AT72" s="143">
        <v>6640000</v>
      </c>
      <c r="AU72" s="143">
        <v>6350000</v>
      </c>
      <c r="AV72" s="143">
        <v>6480000</v>
      </c>
      <c r="AW72" s="143">
        <v>6640000</v>
      </c>
      <c r="AX72" s="143">
        <v>6580000</v>
      </c>
      <c r="AY72" s="143">
        <v>6440000</v>
      </c>
      <c r="AZ72" s="143">
        <v>6100000</v>
      </c>
      <c r="BA72" s="143">
        <v>6410000</v>
      </c>
      <c r="BB72" s="143">
        <v>6550000</v>
      </c>
      <c r="BC72" s="143">
        <v>6640000</v>
      </c>
      <c r="BD72" s="143">
        <v>6670000</v>
      </c>
      <c r="BF72" s="86"/>
      <c r="CG72" s="84"/>
      <c r="DN72" s="86"/>
    </row>
    <row r="73" spans="1:157">
      <c r="B73" s="85"/>
      <c r="C73" s="83" t="s">
        <v>389</v>
      </c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4"/>
      <c r="Q73" s="143"/>
      <c r="R73" s="143"/>
      <c r="S73" s="143"/>
      <c r="T73" s="143"/>
      <c r="U73" s="143"/>
      <c r="V73" s="143"/>
      <c r="W73" s="143"/>
      <c r="X73" s="143"/>
      <c r="Y73" s="144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>
        <v>7170000</v>
      </c>
      <c r="AO73" s="143">
        <v>7170000</v>
      </c>
      <c r="AP73" s="143">
        <v>7230000</v>
      </c>
      <c r="AQ73" s="143">
        <v>6990000</v>
      </c>
      <c r="AR73" s="143">
        <v>6640000</v>
      </c>
      <c r="AS73" s="143">
        <v>7060000</v>
      </c>
      <c r="AT73" s="143">
        <v>6770000</v>
      </c>
      <c r="AU73" s="143">
        <v>6090000</v>
      </c>
      <c r="AV73" s="143">
        <v>5970000</v>
      </c>
      <c r="AW73" s="143">
        <v>7180000</v>
      </c>
      <c r="AX73" s="143">
        <v>6870000</v>
      </c>
      <c r="AY73" s="143">
        <v>6110000</v>
      </c>
      <c r="AZ73" s="143">
        <v>6570000</v>
      </c>
      <c r="BA73" s="143">
        <v>6840000</v>
      </c>
      <c r="BB73" s="143">
        <v>7130000</v>
      </c>
      <c r="BC73" s="143">
        <v>7500000</v>
      </c>
      <c r="BD73" s="143">
        <v>7440000</v>
      </c>
      <c r="BF73" s="86"/>
      <c r="CG73" s="84"/>
      <c r="DN73" s="86"/>
    </row>
    <row r="74" spans="1:157">
      <c r="B74" s="85"/>
      <c r="C74" s="83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166"/>
      <c r="Q74" s="91"/>
      <c r="R74" s="91"/>
      <c r="S74" s="91"/>
      <c r="T74" s="91"/>
      <c r="U74" s="91"/>
      <c r="V74" s="91"/>
      <c r="W74" s="91"/>
      <c r="X74" s="91"/>
      <c r="Y74" s="166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83"/>
      <c r="AO74" s="83"/>
      <c r="AP74" s="83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I74" s="86"/>
      <c r="CG74" s="84"/>
      <c r="DQ74" s="86"/>
    </row>
    <row r="75" spans="1:157">
      <c r="B75" s="85"/>
      <c r="C75" s="8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88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I75" s="86"/>
      <c r="CG75" s="84"/>
      <c r="DQ75" s="86"/>
    </row>
    <row r="76" spans="1:157">
      <c r="A76" s="83" t="s">
        <v>282</v>
      </c>
      <c r="B76" s="85"/>
      <c r="D76" s="141" t="s">
        <v>0</v>
      </c>
      <c r="E76" s="141" t="s">
        <v>18</v>
      </c>
      <c r="F76" s="141" t="s">
        <v>21</v>
      </c>
      <c r="G76" s="141" t="s">
        <v>22</v>
      </c>
      <c r="H76" s="141" t="s">
        <v>23</v>
      </c>
      <c r="I76" s="141" t="s">
        <v>24</v>
      </c>
      <c r="J76" s="141" t="s">
        <v>25</v>
      </c>
      <c r="K76" s="141" t="s">
        <v>26</v>
      </c>
      <c r="L76" s="141" t="s">
        <v>27</v>
      </c>
      <c r="M76" s="141" t="s">
        <v>28</v>
      </c>
      <c r="N76" s="141" t="s">
        <v>29</v>
      </c>
      <c r="O76" s="141" t="s">
        <v>30</v>
      </c>
      <c r="P76" s="142" t="s">
        <v>31</v>
      </c>
      <c r="Q76" s="141" t="s">
        <v>32</v>
      </c>
      <c r="R76" s="141" t="s">
        <v>33</v>
      </c>
      <c r="S76" s="141" t="s">
        <v>34</v>
      </c>
      <c r="T76" s="141" t="s">
        <v>35</v>
      </c>
      <c r="U76" s="141" t="s">
        <v>36</v>
      </c>
      <c r="V76" s="141" t="s">
        <v>37</v>
      </c>
      <c r="W76" s="141" t="s">
        <v>38</v>
      </c>
      <c r="X76" s="141" t="s">
        <v>39</v>
      </c>
      <c r="Y76" s="142" t="s">
        <v>40</v>
      </c>
      <c r="Z76" s="141" t="s">
        <v>41</v>
      </c>
      <c r="AA76" s="141" t="s">
        <v>42</v>
      </c>
      <c r="AB76" s="141" t="s">
        <v>43</v>
      </c>
      <c r="AC76" s="141" t="s">
        <v>45</v>
      </c>
      <c r="AD76" s="141" t="s">
        <v>46</v>
      </c>
      <c r="AE76" s="141" t="s">
        <v>47</v>
      </c>
      <c r="AF76" s="141" t="s">
        <v>48</v>
      </c>
      <c r="AG76" s="141" t="s">
        <v>49</v>
      </c>
      <c r="AH76" s="141" t="s">
        <v>50</v>
      </c>
      <c r="AI76" s="141" t="s">
        <v>51</v>
      </c>
      <c r="AJ76" s="141" t="s">
        <v>52</v>
      </c>
      <c r="AK76" s="141" t="s">
        <v>53</v>
      </c>
      <c r="AL76" s="141" t="s">
        <v>54</v>
      </c>
      <c r="AM76" s="141" t="s">
        <v>59</v>
      </c>
      <c r="AN76" s="141" t="s">
        <v>61</v>
      </c>
      <c r="AO76" s="141" t="s">
        <v>62</v>
      </c>
      <c r="AP76" s="141" t="s">
        <v>63</v>
      </c>
      <c r="AQ76" s="141" t="s">
        <v>64</v>
      </c>
      <c r="AR76" s="141" t="s">
        <v>65</v>
      </c>
      <c r="AS76" s="141" t="s">
        <v>89</v>
      </c>
      <c r="AT76" s="141" t="s">
        <v>90</v>
      </c>
      <c r="AU76" s="141" t="s">
        <v>91</v>
      </c>
      <c r="AV76" s="141" t="s">
        <v>148</v>
      </c>
      <c r="AW76" s="141" t="s">
        <v>149</v>
      </c>
      <c r="AX76" s="141" t="s">
        <v>150</v>
      </c>
      <c r="AY76" s="141" t="s">
        <v>151</v>
      </c>
      <c r="AZ76" s="141" t="s">
        <v>152</v>
      </c>
      <c r="BA76" s="141" t="s">
        <v>153</v>
      </c>
      <c r="BB76" s="141" t="s">
        <v>154</v>
      </c>
      <c r="BC76" s="141" t="s">
        <v>155</v>
      </c>
      <c r="BD76" s="141" t="s">
        <v>156</v>
      </c>
      <c r="BF76" s="86"/>
      <c r="CG76" s="84"/>
      <c r="DN76" s="86"/>
    </row>
    <row r="77" spans="1:157">
      <c r="B77" s="85"/>
      <c r="C77" s="84" t="s">
        <v>384</v>
      </c>
      <c r="D77" s="143">
        <v>3888</v>
      </c>
      <c r="E77" s="143">
        <v>4791</v>
      </c>
      <c r="F77" s="143">
        <v>7490</v>
      </c>
      <c r="G77" s="143">
        <v>9500</v>
      </c>
      <c r="H77" s="143">
        <v>13500</v>
      </c>
      <c r="I77" s="143">
        <v>17700</v>
      </c>
      <c r="J77" s="143">
        <v>15400</v>
      </c>
      <c r="K77" s="143">
        <v>18600</v>
      </c>
      <c r="L77" s="143">
        <v>22500</v>
      </c>
      <c r="M77" s="143">
        <v>23800</v>
      </c>
      <c r="N77" s="143">
        <v>27000</v>
      </c>
      <c r="O77" s="143">
        <v>23000</v>
      </c>
      <c r="P77" s="144">
        <f>家計主要指標3!AT22</f>
        <v>24000</v>
      </c>
      <c r="Q77" s="143">
        <v>24000</v>
      </c>
      <c r="R77" s="143">
        <v>29000</v>
      </c>
      <c r="S77" s="143">
        <v>39000</v>
      </c>
      <c r="T77" s="143">
        <v>41000</v>
      </c>
      <c r="U77" s="143">
        <v>46000</v>
      </c>
      <c r="V77" s="143">
        <v>60000</v>
      </c>
      <c r="W77" s="143">
        <v>54000</v>
      </c>
      <c r="X77" s="143">
        <v>66000</v>
      </c>
      <c r="Y77" s="144">
        <v>49000</v>
      </c>
      <c r="Z77" s="143">
        <v>61000</v>
      </c>
      <c r="AA77" s="143">
        <v>63000</v>
      </c>
      <c r="AB77" s="143">
        <v>73000</v>
      </c>
      <c r="AC77" s="143">
        <v>72000</v>
      </c>
      <c r="AD77" s="143">
        <v>79000</v>
      </c>
      <c r="AE77" s="143">
        <v>81000</v>
      </c>
      <c r="AF77" s="143">
        <v>81000</v>
      </c>
      <c r="AG77" s="143">
        <v>93000</v>
      </c>
      <c r="AH77" s="143">
        <v>105000</v>
      </c>
      <c r="AI77" s="143">
        <v>96000</v>
      </c>
      <c r="AJ77" s="143">
        <v>109000</v>
      </c>
      <c r="AK77" s="143">
        <v>156000</v>
      </c>
      <c r="AL77" s="143">
        <v>129000</v>
      </c>
      <c r="AM77" s="143">
        <v>122000</v>
      </c>
      <c r="AN77" s="143">
        <v>140000</v>
      </c>
      <c r="AO77" s="143">
        <v>180000</v>
      </c>
      <c r="AP77" s="143">
        <v>150000</v>
      </c>
      <c r="AQ77" s="143">
        <v>170000</v>
      </c>
      <c r="AR77" s="143">
        <v>140000</v>
      </c>
      <c r="AS77" s="143">
        <v>150000</v>
      </c>
      <c r="AT77" s="143">
        <v>200000</v>
      </c>
      <c r="AU77" s="143">
        <v>190000</v>
      </c>
      <c r="AV77" s="143">
        <v>210000</v>
      </c>
      <c r="AW77" s="143">
        <v>170000</v>
      </c>
      <c r="AX77" s="143">
        <v>180000</v>
      </c>
      <c r="AY77" s="143">
        <v>180000</v>
      </c>
      <c r="AZ77" s="143">
        <v>190000</v>
      </c>
      <c r="BA77" s="143">
        <v>20000</v>
      </c>
      <c r="BB77" s="143">
        <v>200000</v>
      </c>
      <c r="BC77" s="143">
        <v>210000</v>
      </c>
      <c r="BD77" s="143">
        <v>230000</v>
      </c>
      <c r="BF77" s="86"/>
      <c r="CG77" s="84"/>
      <c r="DN77" s="86"/>
    </row>
    <row r="78" spans="1:157">
      <c r="B78" s="85"/>
      <c r="C78" s="85" t="s">
        <v>388</v>
      </c>
      <c r="D78" s="143">
        <v>6870</v>
      </c>
      <c r="E78" s="143">
        <v>2405</v>
      </c>
      <c r="F78" s="143">
        <v>6371</v>
      </c>
      <c r="G78" s="143">
        <v>6300</v>
      </c>
      <c r="H78" s="143">
        <v>19500</v>
      </c>
      <c r="I78" s="143">
        <v>19700</v>
      </c>
      <c r="J78" s="143">
        <v>25600</v>
      </c>
      <c r="K78" s="143">
        <v>19200</v>
      </c>
      <c r="L78" s="143">
        <v>23200</v>
      </c>
      <c r="M78" s="143">
        <v>22000</v>
      </c>
      <c r="N78" s="143">
        <v>20000</v>
      </c>
      <c r="O78" s="143">
        <v>46000</v>
      </c>
      <c r="P78" s="144">
        <v>24000</v>
      </c>
      <c r="Q78" s="143">
        <v>20000</v>
      </c>
      <c r="R78" s="143">
        <v>33000</v>
      </c>
      <c r="S78" s="143">
        <v>31000</v>
      </c>
      <c r="T78" s="143">
        <v>44000</v>
      </c>
      <c r="U78" s="143">
        <v>73000</v>
      </c>
      <c r="V78" s="143">
        <v>60000</v>
      </c>
      <c r="W78" s="143">
        <v>36000</v>
      </c>
      <c r="X78" s="143">
        <v>60000</v>
      </c>
      <c r="Y78" s="144">
        <v>53000</v>
      </c>
      <c r="Z78" s="143">
        <v>78000</v>
      </c>
      <c r="AA78" s="143">
        <v>66000</v>
      </c>
      <c r="AB78" s="143">
        <v>93000</v>
      </c>
      <c r="AC78" s="143">
        <v>60000</v>
      </c>
      <c r="AD78" s="143">
        <v>42000</v>
      </c>
      <c r="AE78" s="143">
        <v>69000</v>
      </c>
      <c r="AF78" s="143">
        <v>66000</v>
      </c>
      <c r="AG78" s="143">
        <v>97000</v>
      </c>
      <c r="AH78" s="143">
        <v>146000</v>
      </c>
      <c r="AI78" s="143">
        <v>124000</v>
      </c>
      <c r="AJ78" s="143">
        <v>183000</v>
      </c>
      <c r="AK78" s="143">
        <v>116000</v>
      </c>
      <c r="AL78" s="143">
        <v>116000</v>
      </c>
      <c r="AM78" s="143">
        <v>169000</v>
      </c>
      <c r="AN78" s="143">
        <v>180000</v>
      </c>
      <c r="AO78" s="143">
        <v>260000</v>
      </c>
      <c r="AP78" s="143">
        <v>260000</v>
      </c>
      <c r="AQ78" s="143">
        <v>190000</v>
      </c>
      <c r="AR78" s="143">
        <v>140000</v>
      </c>
      <c r="AS78" s="143">
        <v>250000</v>
      </c>
      <c r="AT78" s="143">
        <v>280000</v>
      </c>
      <c r="AU78" s="143">
        <v>250000</v>
      </c>
      <c r="AV78" s="143">
        <v>250000</v>
      </c>
      <c r="AW78" s="143">
        <v>220000</v>
      </c>
      <c r="AX78" s="143">
        <v>270000</v>
      </c>
      <c r="AY78" s="143">
        <v>270000</v>
      </c>
      <c r="AZ78" s="143">
        <v>260000</v>
      </c>
      <c r="BA78" s="143">
        <v>260000</v>
      </c>
      <c r="BB78" s="143">
        <v>290000</v>
      </c>
      <c r="BC78" s="143">
        <v>270000</v>
      </c>
      <c r="BD78" s="143">
        <v>290000</v>
      </c>
      <c r="BF78" s="86"/>
      <c r="CG78" s="84"/>
      <c r="DN78" s="86"/>
    </row>
    <row r="79" spans="1:157">
      <c r="B79" s="85"/>
      <c r="C79" s="85" t="s">
        <v>389</v>
      </c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64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3">
        <v>150000</v>
      </c>
      <c r="AO79" s="143">
        <v>100000</v>
      </c>
      <c r="AP79" s="143">
        <v>200000</v>
      </c>
      <c r="AQ79" s="143">
        <v>220000</v>
      </c>
      <c r="AR79" s="143">
        <v>200000</v>
      </c>
      <c r="AS79" s="143">
        <v>170000</v>
      </c>
      <c r="AT79" s="143">
        <v>190000</v>
      </c>
      <c r="AU79" s="143">
        <v>150000</v>
      </c>
      <c r="AV79" s="143">
        <v>220000</v>
      </c>
      <c r="AW79" s="143">
        <v>260000</v>
      </c>
      <c r="AX79" s="143">
        <v>270000</v>
      </c>
      <c r="AY79" s="143">
        <v>300000</v>
      </c>
      <c r="AZ79" s="143">
        <v>330000</v>
      </c>
      <c r="BA79" s="143">
        <v>320000</v>
      </c>
      <c r="BB79" s="143">
        <v>340000</v>
      </c>
      <c r="BC79" s="143">
        <v>290000</v>
      </c>
      <c r="BD79" s="143">
        <v>580000</v>
      </c>
      <c r="BF79" s="86"/>
      <c r="CG79" s="84"/>
      <c r="DN79" s="86"/>
    </row>
    <row r="80" spans="1:157">
      <c r="B80" s="85"/>
      <c r="C80" s="8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88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I80" s="86"/>
      <c r="CG80" s="84"/>
      <c r="DQ80" s="86"/>
    </row>
    <row r="81" spans="25:121">
      <c r="Y81" s="84"/>
      <c r="BI81" s="86"/>
      <c r="CG81" s="84"/>
      <c r="DQ81" s="86"/>
    </row>
  </sheetData>
  <phoneticPr fontId="1"/>
  <pageMargins left="0.7" right="0.7" top="0.75" bottom="0.75" header="0.3" footer="0.3"/>
  <pageSetup paperSize="9" scale="49" orientation="portrait" r:id="rId1"/>
  <rowBreaks count="1" manualBreakCount="1">
    <brk id="124" max="58" man="1"/>
  </rowBreaks>
  <colBreaks count="6" manualBreakCount="6">
    <brk id="14" max="1048575" man="1"/>
    <brk id="29" min="80" max="123" man="1"/>
    <brk id="43" min="80" max="123" man="1"/>
    <brk id="47" max="23" man="1"/>
    <brk id="59" max="1048575" man="1"/>
    <brk id="11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6D743-CDB0-4E5B-B51D-20D6A7F7F475}">
  <dimension ref="A1:EW25"/>
  <sheetViews>
    <sheetView zoomScale="115" zoomScaleNormal="115" workbookViewId="0"/>
  </sheetViews>
  <sheetFormatPr defaultColWidth="8.6640625" defaultRowHeight="18"/>
  <cols>
    <col min="1" max="1" width="5.33203125" style="84" customWidth="1"/>
    <col min="2" max="2" width="4.08203125" style="84" customWidth="1"/>
    <col min="3" max="3" width="18" style="84" customWidth="1"/>
    <col min="4" max="5" width="10.4140625" style="84" customWidth="1"/>
    <col min="6" max="7" width="8.6640625" style="84"/>
    <col min="8" max="8" width="5.33203125" style="84" customWidth="1"/>
    <col min="9" max="9" width="4.08203125" style="84" customWidth="1"/>
    <col min="10" max="10" width="18" style="84" customWidth="1"/>
    <col min="11" max="12" width="8.6640625" style="84"/>
    <col min="13" max="13" width="5.33203125" style="84" customWidth="1"/>
    <col min="14" max="14" width="4.08203125" style="84" customWidth="1"/>
    <col min="15" max="15" width="18" style="84" customWidth="1"/>
    <col min="16" max="16" width="9.1640625" style="84" bestFit="1" customWidth="1"/>
    <col min="17" max="17" width="8.6640625" style="84"/>
    <col min="18" max="19" width="9.1640625" style="84" bestFit="1" customWidth="1"/>
    <col min="20" max="20" width="5.33203125" style="84" customWidth="1"/>
    <col min="21" max="21" width="4.08203125" style="84" customWidth="1"/>
    <col min="22" max="22" width="18" style="84" customWidth="1"/>
    <col min="23" max="26" width="9.1640625" style="84" bestFit="1" customWidth="1"/>
    <col min="27" max="27" width="5.33203125" style="84" customWidth="1"/>
    <col min="28" max="28" width="4.08203125" style="84" customWidth="1"/>
    <col min="29" max="29" width="18" style="84" customWidth="1"/>
    <col min="30" max="31" width="9.1640625" style="84" bestFit="1" customWidth="1"/>
    <col min="32" max="32" width="5.33203125" style="84" customWidth="1"/>
    <col min="33" max="33" width="4.08203125" style="84" customWidth="1"/>
    <col min="34" max="34" width="18" style="84" customWidth="1"/>
    <col min="35" max="42" width="9.1640625" style="84" bestFit="1" customWidth="1"/>
    <col min="43" max="44" width="4.1640625" style="84" customWidth="1"/>
    <col min="45" max="45" width="25.1640625" style="84" customWidth="1"/>
    <col min="46" max="59" width="9.1640625" style="84" bestFit="1" customWidth="1"/>
    <col min="60" max="61" width="4.1640625" style="84" customWidth="1"/>
    <col min="62" max="62" width="25.1640625" style="84" customWidth="1"/>
    <col min="63" max="66" width="9.1640625" style="84" customWidth="1"/>
    <col min="67" max="72" width="9.1640625" style="84" bestFit="1" customWidth="1"/>
    <col min="73" max="74" width="4.1640625" style="84" customWidth="1"/>
    <col min="75" max="75" width="25.1640625" style="84" customWidth="1"/>
    <col min="76" max="79" width="9.1640625" style="84" bestFit="1" customWidth="1"/>
    <col min="80" max="80" width="10.1640625" style="84" bestFit="1" customWidth="1"/>
    <col min="81" max="81" width="9.1640625" style="84" bestFit="1" customWidth="1"/>
    <col min="82" max="83" width="4.1640625" style="84" customWidth="1"/>
    <col min="84" max="84" width="25.1640625" style="84" customWidth="1"/>
    <col min="85" max="90" width="9.1640625" style="84" bestFit="1" customWidth="1"/>
    <col min="91" max="91" width="10.1640625" style="84" bestFit="1" customWidth="1"/>
    <col min="92" max="93" width="9.1640625" style="84" bestFit="1" customWidth="1"/>
    <col min="94" max="94" width="9.1640625" style="86" bestFit="1" customWidth="1"/>
    <col min="95" max="96" width="9.1640625" style="84" bestFit="1" customWidth="1"/>
    <col min="97" max="97" width="10.1640625" style="84" bestFit="1" customWidth="1"/>
    <col min="98" max="98" width="10" style="84" bestFit="1" customWidth="1"/>
    <col min="99" max="99" width="9.1640625" style="84" bestFit="1" customWidth="1"/>
    <col min="100" max="100" width="10.83203125" style="84" customWidth="1"/>
    <col min="101" max="101" width="10" style="84" customWidth="1"/>
    <col min="102" max="102" width="11" style="84" customWidth="1"/>
    <col min="103" max="104" width="4.1640625" style="84" customWidth="1"/>
    <col min="105" max="105" width="25.1640625" style="84" customWidth="1"/>
    <col min="106" max="106" width="9.1640625" style="84" bestFit="1" customWidth="1"/>
    <col min="107" max="107" width="10.6640625" style="84" customWidth="1"/>
    <col min="108" max="108" width="10.25" style="84" customWidth="1"/>
    <col min="109" max="109" width="10.9140625" style="84" customWidth="1"/>
    <col min="110" max="110" width="9.9140625" style="84" customWidth="1"/>
    <col min="111" max="111" width="10.25" style="84" customWidth="1"/>
    <col min="112" max="112" width="10.75" style="84" customWidth="1"/>
    <col min="113" max="113" width="11.08203125" style="84" customWidth="1"/>
    <col min="114" max="114" width="11.75" style="84" customWidth="1"/>
    <col min="115" max="115" width="10.83203125" style="84" customWidth="1"/>
    <col min="116" max="116" width="10.33203125" style="84" customWidth="1"/>
    <col min="117" max="117" width="10.9140625" style="84" customWidth="1"/>
    <col min="118" max="118" width="12.4140625" style="84" customWidth="1"/>
    <col min="119" max="119" width="12.5" style="84" customWidth="1"/>
    <col min="120" max="120" width="10.9140625" style="84" customWidth="1"/>
    <col min="121" max="121" width="10.08203125" style="84" customWidth="1"/>
    <col min="122" max="122" width="11" style="84" customWidth="1"/>
    <col min="123" max="124" width="11.58203125" style="84" customWidth="1"/>
    <col min="125" max="125" width="11.4140625" style="84" customWidth="1"/>
    <col min="126" max="126" width="11.1640625" style="84" customWidth="1"/>
    <col min="127" max="127" width="9.6640625" style="84" customWidth="1"/>
    <col min="128" max="128" width="10.4140625" style="84" customWidth="1"/>
    <col min="129" max="129" width="12.08203125" style="84" customWidth="1"/>
    <col min="130" max="131" width="11.1640625" style="84" customWidth="1"/>
    <col min="132" max="132" width="11.5" style="84" customWidth="1"/>
    <col min="133" max="133" width="10.25" style="84" customWidth="1"/>
    <col min="134" max="134" width="10.6640625" style="84" customWidth="1"/>
    <col min="135" max="135" width="11.6640625" style="84" customWidth="1"/>
    <col min="136" max="136" width="10.1640625" style="84" customWidth="1"/>
    <col min="137" max="137" width="11.6640625" style="84" customWidth="1"/>
    <col min="138" max="138" width="10.75" style="84" customWidth="1"/>
    <col min="139" max="139" width="8.6640625" style="84"/>
    <col min="140" max="140" width="11.08203125" style="84" customWidth="1"/>
    <col min="141" max="141" width="10.58203125" style="84" customWidth="1"/>
    <col min="142" max="142" width="9.75" style="84" customWidth="1"/>
    <col min="143" max="143" width="11.83203125" style="84" customWidth="1"/>
    <col min="144" max="144" width="11.9140625" style="84" customWidth="1"/>
    <col min="145" max="145" width="11.33203125" style="84" customWidth="1"/>
    <col min="146" max="146" width="11.08203125" style="84" customWidth="1"/>
    <col min="147" max="147" width="11.25" style="84" customWidth="1"/>
    <col min="148" max="148" width="10.5" style="84" customWidth="1"/>
    <col min="149" max="149" width="9.75" style="84" customWidth="1"/>
    <col min="150" max="150" width="8.6640625" style="84"/>
    <col min="151" max="151" width="10.58203125" style="84" customWidth="1"/>
    <col min="152" max="152" width="11" style="84" customWidth="1"/>
    <col min="153" max="153" width="11.5" style="84" customWidth="1"/>
    <col min="154" max="16384" width="8.6640625" style="84"/>
  </cols>
  <sheetData>
    <row r="1" spans="1:153">
      <c r="A1" s="84" t="s">
        <v>284</v>
      </c>
      <c r="H1" s="84" t="s">
        <v>284</v>
      </c>
      <c r="M1" s="84" t="s">
        <v>284</v>
      </c>
      <c r="T1" s="84" t="s">
        <v>284</v>
      </c>
      <c r="AA1" s="84" t="s">
        <v>284</v>
      </c>
      <c r="AF1" s="84" t="s">
        <v>284</v>
      </c>
    </row>
    <row r="3" spans="1:153">
      <c r="D3" s="84" t="s">
        <v>0</v>
      </c>
      <c r="F3" s="84" t="s">
        <v>18</v>
      </c>
      <c r="K3" s="84" t="s">
        <v>289</v>
      </c>
      <c r="P3" s="84" t="s">
        <v>295</v>
      </c>
      <c r="R3" s="84" t="s">
        <v>302</v>
      </c>
      <c r="W3" s="84" t="s">
        <v>303</v>
      </c>
      <c r="Y3" s="84" t="s">
        <v>304</v>
      </c>
      <c r="AD3" s="84" t="s">
        <v>305</v>
      </c>
      <c r="AI3" s="84" t="s">
        <v>306</v>
      </c>
      <c r="AK3" s="84" t="s">
        <v>309</v>
      </c>
      <c r="AM3" s="84" t="s">
        <v>310</v>
      </c>
      <c r="AO3" s="84" t="s">
        <v>311</v>
      </c>
      <c r="AT3" s="84" t="s">
        <v>312</v>
      </c>
      <c r="AV3" s="84" t="s">
        <v>316</v>
      </c>
      <c r="AX3" s="84" t="s">
        <v>317</v>
      </c>
      <c r="AZ3" s="84" t="s">
        <v>318</v>
      </c>
      <c r="BB3" s="84" t="s">
        <v>319</v>
      </c>
      <c r="BD3" s="84" t="s">
        <v>320</v>
      </c>
      <c r="BF3" s="84" t="s">
        <v>321</v>
      </c>
      <c r="BK3" s="84" t="s">
        <v>38</v>
      </c>
      <c r="BM3" s="84" t="s">
        <v>39</v>
      </c>
      <c r="BO3" s="84" t="s">
        <v>322</v>
      </c>
      <c r="BQ3" s="84" t="s">
        <v>323</v>
      </c>
      <c r="BS3" s="84" t="s">
        <v>42</v>
      </c>
      <c r="BX3" s="84" t="s">
        <v>43</v>
      </c>
      <c r="BZ3" s="84" t="s">
        <v>45</v>
      </c>
      <c r="CB3" s="84" t="s">
        <v>46</v>
      </c>
      <c r="CG3" s="84" t="s">
        <v>47</v>
      </c>
      <c r="CI3" s="84" t="s">
        <v>48</v>
      </c>
      <c r="CK3" s="84" t="s">
        <v>49</v>
      </c>
      <c r="CM3" s="84" t="s">
        <v>50</v>
      </c>
      <c r="CO3" s="84" t="s">
        <v>51</v>
      </c>
      <c r="CQ3" s="84" t="s">
        <v>52</v>
      </c>
      <c r="CS3" s="84" t="s">
        <v>53</v>
      </c>
      <c r="CU3" s="84" t="s">
        <v>54</v>
      </c>
      <c r="CW3" s="84" t="s">
        <v>59</v>
      </c>
      <c r="DB3" s="88" t="s">
        <v>62</v>
      </c>
      <c r="DE3" s="88" t="s">
        <v>63</v>
      </c>
      <c r="DH3" s="88" t="s">
        <v>64</v>
      </c>
      <c r="DK3" s="88" t="s">
        <v>65</v>
      </c>
      <c r="DN3" s="88" t="s">
        <v>89</v>
      </c>
      <c r="DQ3" s="88" t="s">
        <v>90</v>
      </c>
      <c r="DT3" s="88" t="s">
        <v>91</v>
      </c>
      <c r="DW3" s="88" t="s">
        <v>148</v>
      </c>
      <c r="DZ3" s="88" t="s">
        <v>149</v>
      </c>
      <c r="EC3" s="88" t="s">
        <v>150</v>
      </c>
      <c r="EF3" s="88" t="s">
        <v>151</v>
      </c>
      <c r="EI3" s="88" t="s">
        <v>152</v>
      </c>
      <c r="EL3" s="88" t="s">
        <v>153</v>
      </c>
      <c r="EO3" s="88" t="s">
        <v>154</v>
      </c>
      <c r="ER3" s="88" t="s">
        <v>155</v>
      </c>
      <c r="EU3" s="88" t="s">
        <v>156</v>
      </c>
    </row>
    <row r="4" spans="1:153">
      <c r="D4" s="84" t="s">
        <v>176</v>
      </c>
      <c r="E4" s="84" t="s">
        <v>283</v>
      </c>
      <c r="F4" s="84" t="s">
        <v>176</v>
      </c>
      <c r="G4" s="84" t="s">
        <v>283</v>
      </c>
      <c r="K4" s="84" t="s">
        <v>176</v>
      </c>
      <c r="L4" s="84" t="s">
        <v>283</v>
      </c>
      <c r="P4" s="84" t="s">
        <v>176</v>
      </c>
      <c r="Q4" s="84" t="s">
        <v>283</v>
      </c>
      <c r="R4" s="84" t="s">
        <v>176</v>
      </c>
      <c r="S4" s="84" t="s">
        <v>283</v>
      </c>
      <c r="W4" s="84" t="s">
        <v>176</v>
      </c>
      <c r="X4" s="84" t="s">
        <v>283</v>
      </c>
      <c r="Y4" s="84" t="s">
        <v>176</v>
      </c>
      <c r="Z4" s="84" t="s">
        <v>283</v>
      </c>
      <c r="AD4" s="84" t="s">
        <v>176</v>
      </c>
      <c r="AE4" s="84" t="s">
        <v>283</v>
      </c>
      <c r="AI4" s="84" t="s">
        <v>176</v>
      </c>
      <c r="AJ4" s="84" t="s">
        <v>283</v>
      </c>
      <c r="AK4" s="84" t="s">
        <v>176</v>
      </c>
      <c r="AL4" s="84" t="s">
        <v>283</v>
      </c>
      <c r="AM4" s="84" t="s">
        <v>176</v>
      </c>
      <c r="AN4" s="84" t="s">
        <v>283</v>
      </c>
      <c r="AO4" s="84" t="s">
        <v>176</v>
      </c>
      <c r="AP4" s="84" t="s">
        <v>283</v>
      </c>
      <c r="AT4" s="84" t="s">
        <v>176</v>
      </c>
      <c r="AU4" s="84" t="s">
        <v>283</v>
      </c>
      <c r="AV4" s="84" t="s">
        <v>176</v>
      </c>
      <c r="AW4" s="84" t="s">
        <v>283</v>
      </c>
      <c r="AX4" s="84" t="s">
        <v>176</v>
      </c>
      <c r="AY4" s="84" t="s">
        <v>283</v>
      </c>
      <c r="AZ4" s="84" t="s">
        <v>176</v>
      </c>
      <c r="BA4" s="84" t="s">
        <v>283</v>
      </c>
      <c r="BB4" s="84" t="s">
        <v>176</v>
      </c>
      <c r="BC4" s="84" t="s">
        <v>283</v>
      </c>
      <c r="BD4" s="84" t="s">
        <v>176</v>
      </c>
      <c r="BE4" s="84" t="s">
        <v>283</v>
      </c>
      <c r="BF4" s="84" t="s">
        <v>176</v>
      </c>
      <c r="BG4" s="84" t="s">
        <v>283</v>
      </c>
      <c r="BK4" s="84" t="s">
        <v>176</v>
      </c>
      <c r="BL4" s="84" t="s">
        <v>283</v>
      </c>
      <c r="BM4" s="84" t="s">
        <v>176</v>
      </c>
      <c r="BN4" s="84" t="s">
        <v>283</v>
      </c>
      <c r="BO4" s="84" t="s">
        <v>176</v>
      </c>
      <c r="BP4" s="84" t="s">
        <v>283</v>
      </c>
      <c r="BQ4" s="84" t="s">
        <v>176</v>
      </c>
      <c r="BR4" s="84" t="s">
        <v>283</v>
      </c>
      <c r="BS4" s="84" t="s">
        <v>176</v>
      </c>
      <c r="BT4" s="84" t="s">
        <v>283</v>
      </c>
      <c r="BX4" s="84" t="s">
        <v>176</v>
      </c>
      <c r="BY4" s="84" t="s">
        <v>283</v>
      </c>
      <c r="BZ4" s="84" t="s">
        <v>176</v>
      </c>
      <c r="CA4" s="84" t="s">
        <v>283</v>
      </c>
      <c r="CB4" s="84" t="s">
        <v>176</v>
      </c>
      <c r="CC4" s="84" t="s">
        <v>283</v>
      </c>
      <c r="CG4" s="84" t="s">
        <v>176</v>
      </c>
      <c r="CH4" s="84" t="s">
        <v>283</v>
      </c>
      <c r="CI4" s="84" t="s">
        <v>176</v>
      </c>
      <c r="CJ4" s="84" t="s">
        <v>283</v>
      </c>
      <c r="CK4" s="84" t="s">
        <v>176</v>
      </c>
      <c r="CL4" s="84" t="s">
        <v>283</v>
      </c>
      <c r="CM4" s="84" t="s">
        <v>176</v>
      </c>
      <c r="CN4" s="84" t="s">
        <v>283</v>
      </c>
      <c r="CO4" s="84" t="s">
        <v>176</v>
      </c>
      <c r="CP4" s="86" t="s">
        <v>283</v>
      </c>
      <c r="CQ4" s="84" t="s">
        <v>176</v>
      </c>
      <c r="CR4" s="84" t="s">
        <v>283</v>
      </c>
      <c r="CS4" s="84" t="s">
        <v>176</v>
      </c>
      <c r="CT4" s="84" t="s">
        <v>283</v>
      </c>
      <c r="CU4" s="84" t="s">
        <v>176</v>
      </c>
      <c r="CV4" s="84" t="s">
        <v>283</v>
      </c>
      <c r="CW4" s="84" t="s">
        <v>176</v>
      </c>
      <c r="CX4" s="84" t="s">
        <v>283</v>
      </c>
      <c r="DB4" s="88" t="s">
        <v>176</v>
      </c>
      <c r="DC4" s="84" t="s">
        <v>283</v>
      </c>
      <c r="DD4" s="84" t="s">
        <v>328</v>
      </c>
      <c r="DE4" s="88" t="s">
        <v>176</v>
      </c>
      <c r="DF4" s="84" t="s">
        <v>283</v>
      </c>
      <c r="DG4" s="84" t="s">
        <v>328</v>
      </c>
      <c r="DH4" s="88" t="s">
        <v>176</v>
      </c>
      <c r="DI4" s="84" t="s">
        <v>283</v>
      </c>
      <c r="DJ4" s="84" t="s">
        <v>328</v>
      </c>
      <c r="DK4" s="88" t="s">
        <v>176</v>
      </c>
      <c r="DL4" s="84" t="s">
        <v>283</v>
      </c>
      <c r="DM4" s="84" t="s">
        <v>328</v>
      </c>
      <c r="DN4" s="88" t="s">
        <v>176</v>
      </c>
      <c r="DO4" s="84" t="s">
        <v>283</v>
      </c>
      <c r="DP4" s="84" t="s">
        <v>328</v>
      </c>
      <c r="DQ4" s="88" t="s">
        <v>176</v>
      </c>
      <c r="DR4" s="84" t="s">
        <v>283</v>
      </c>
      <c r="DS4" s="84" t="s">
        <v>328</v>
      </c>
      <c r="DT4" s="88" t="s">
        <v>176</v>
      </c>
      <c r="DU4" s="84" t="s">
        <v>283</v>
      </c>
      <c r="DV4" s="84" t="s">
        <v>328</v>
      </c>
      <c r="DW4" s="88" t="s">
        <v>176</v>
      </c>
      <c r="DX4" s="84" t="s">
        <v>283</v>
      </c>
      <c r="DY4" s="84" t="s">
        <v>328</v>
      </c>
      <c r="DZ4" s="88" t="s">
        <v>176</v>
      </c>
      <c r="EA4" s="84" t="s">
        <v>283</v>
      </c>
      <c r="EB4" s="84" t="s">
        <v>328</v>
      </c>
      <c r="EC4" s="88" t="s">
        <v>176</v>
      </c>
      <c r="ED4" s="84" t="s">
        <v>283</v>
      </c>
      <c r="EE4" s="84" t="s">
        <v>328</v>
      </c>
      <c r="EF4" s="88" t="s">
        <v>176</v>
      </c>
      <c r="EG4" s="84" t="s">
        <v>283</v>
      </c>
      <c r="EH4" s="84" t="s">
        <v>328</v>
      </c>
      <c r="EI4" s="88" t="s">
        <v>176</v>
      </c>
      <c r="EJ4" s="84" t="s">
        <v>283</v>
      </c>
      <c r="EK4" s="84" t="s">
        <v>328</v>
      </c>
      <c r="EL4" s="88" t="s">
        <v>176</v>
      </c>
      <c r="EM4" s="84" t="s">
        <v>283</v>
      </c>
      <c r="EN4" s="84" t="s">
        <v>328</v>
      </c>
      <c r="EO4" s="88" t="s">
        <v>176</v>
      </c>
      <c r="EP4" s="84" t="s">
        <v>283</v>
      </c>
      <c r="EQ4" s="84" t="s">
        <v>328</v>
      </c>
      <c r="ER4" s="88" t="s">
        <v>176</v>
      </c>
      <c r="ES4" s="84" t="s">
        <v>283</v>
      </c>
      <c r="ET4" s="84" t="s">
        <v>328</v>
      </c>
      <c r="EU4" s="88" t="s">
        <v>176</v>
      </c>
      <c r="EV4" s="84" t="s">
        <v>283</v>
      </c>
      <c r="EW4" s="84" t="s">
        <v>328</v>
      </c>
    </row>
    <row r="5" spans="1:153" s="83" customFormat="1">
      <c r="A5" s="83" t="s">
        <v>269</v>
      </c>
      <c r="D5" s="83">
        <v>775167</v>
      </c>
      <c r="E5" s="83">
        <v>666119</v>
      </c>
      <c r="F5" s="83">
        <v>838178</v>
      </c>
      <c r="G5" s="83">
        <v>744995</v>
      </c>
      <c r="H5" s="83" t="s">
        <v>269</v>
      </c>
      <c r="K5" s="83">
        <v>920074</v>
      </c>
      <c r="L5" s="83">
        <v>828422</v>
      </c>
      <c r="M5" s="83" t="s">
        <v>269</v>
      </c>
      <c r="P5" s="83">
        <v>1038500</v>
      </c>
      <c r="Q5" s="83">
        <v>964600</v>
      </c>
      <c r="R5" s="83">
        <v>1158600</v>
      </c>
      <c r="S5" s="83">
        <v>1061400</v>
      </c>
      <c r="T5" s="83" t="s">
        <v>269</v>
      </c>
      <c r="W5" s="83">
        <v>1402300</v>
      </c>
      <c r="X5" s="83">
        <v>1438100</v>
      </c>
      <c r="Y5" s="83">
        <v>1584500</v>
      </c>
      <c r="Z5" s="83">
        <v>1450200</v>
      </c>
      <c r="AA5" s="83" t="s">
        <v>269</v>
      </c>
      <c r="AD5" s="83">
        <v>1788200</v>
      </c>
      <c r="AE5" s="83">
        <v>1632300</v>
      </c>
      <c r="AF5" s="83" t="s">
        <v>269</v>
      </c>
      <c r="AI5" s="83">
        <v>2099700</v>
      </c>
      <c r="AJ5" s="83">
        <v>1887600</v>
      </c>
      <c r="AK5" s="83">
        <v>2570500</v>
      </c>
      <c r="AL5" s="83">
        <v>2276200</v>
      </c>
      <c r="AM5" s="83">
        <v>2986000</v>
      </c>
      <c r="AN5" s="83">
        <v>2939000</v>
      </c>
      <c r="AO5" s="83">
        <v>3328000</v>
      </c>
      <c r="AP5" s="83">
        <v>3192000</v>
      </c>
      <c r="AQ5" s="83" t="s">
        <v>269</v>
      </c>
      <c r="AT5" s="83">
        <v>3654000</v>
      </c>
      <c r="AU5" s="83">
        <v>3557000</v>
      </c>
      <c r="AV5" s="83">
        <v>3874000</v>
      </c>
      <c r="AW5" s="83">
        <v>3849000</v>
      </c>
      <c r="AX5" s="83">
        <v>4134000</v>
      </c>
      <c r="AY5" s="83">
        <v>4061000</v>
      </c>
      <c r="AZ5" s="83">
        <v>4493000</v>
      </c>
      <c r="BA5" s="83">
        <v>4629000</v>
      </c>
      <c r="BB5" s="83">
        <v>4795000</v>
      </c>
      <c r="BC5" s="83">
        <v>4510000</v>
      </c>
      <c r="BD5" s="83">
        <v>5024000</v>
      </c>
      <c r="BE5" s="83">
        <v>4792000</v>
      </c>
      <c r="BF5" s="83">
        <v>5261000</v>
      </c>
      <c r="BG5" s="83">
        <v>5096000</v>
      </c>
      <c r="BH5" s="83" t="s">
        <v>269</v>
      </c>
      <c r="BK5" s="83">
        <v>5453000</v>
      </c>
      <c r="BL5" s="83">
        <v>5349000</v>
      </c>
      <c r="BM5" s="83">
        <v>5655000</v>
      </c>
      <c r="BN5" s="83">
        <v>5482000</v>
      </c>
      <c r="BO5" s="83">
        <v>5851000</v>
      </c>
      <c r="BP5" s="83">
        <v>5328000</v>
      </c>
      <c r="BQ5" s="83">
        <v>6069000</v>
      </c>
      <c r="BR5" s="83">
        <v>5430000</v>
      </c>
      <c r="BS5" s="83">
        <v>6210000</v>
      </c>
      <c r="BT5" s="83">
        <v>5595000</v>
      </c>
      <c r="BU5" s="83" t="s">
        <v>269</v>
      </c>
      <c r="BX5" s="83">
        <v>6523000</v>
      </c>
      <c r="BY5" s="83">
        <v>5815000</v>
      </c>
      <c r="BZ5" s="83">
        <v>6941000</v>
      </c>
      <c r="CA5" s="83">
        <v>6473000</v>
      </c>
      <c r="CB5" s="83">
        <v>7300000</v>
      </c>
      <c r="CC5" s="83">
        <v>6269000</v>
      </c>
      <c r="CD5" s="83" t="s">
        <v>269</v>
      </c>
      <c r="CG5" s="83">
        <v>7656000</v>
      </c>
      <c r="CH5" s="83">
        <v>7001000</v>
      </c>
      <c r="CI5" s="83">
        <v>7712000</v>
      </c>
      <c r="CJ5" s="83">
        <v>6945000</v>
      </c>
      <c r="CK5" s="83">
        <v>7670000</v>
      </c>
      <c r="CL5" s="83">
        <v>7190000</v>
      </c>
      <c r="CM5" s="83">
        <v>7796000</v>
      </c>
      <c r="CN5" s="83">
        <v>7707000</v>
      </c>
      <c r="CO5" s="83">
        <v>7808000</v>
      </c>
      <c r="CP5" s="87">
        <v>7346000</v>
      </c>
      <c r="CQ5" s="83">
        <v>7786000</v>
      </c>
      <c r="CR5" s="83">
        <v>7438000</v>
      </c>
      <c r="CS5" s="83">
        <v>8079000</v>
      </c>
      <c r="CT5" s="83">
        <v>7348000</v>
      </c>
      <c r="CU5" s="83">
        <f>家計主要指標3!CU5</f>
        <v>7871000</v>
      </c>
      <c r="CV5" s="83">
        <f>家計主要指標3!CV5</f>
        <v>7588000</v>
      </c>
      <c r="CW5" s="83">
        <f>家計主要指標3!CW5</f>
        <v>7695000</v>
      </c>
      <c r="CX5" s="83">
        <f>家計主要指標3!CX5</f>
        <v>7286000</v>
      </c>
      <c r="CY5" s="83" t="s">
        <v>269</v>
      </c>
      <c r="DB5" s="89">
        <f>家計主要指標3!DE5</f>
        <v>7210000</v>
      </c>
      <c r="DC5" s="91">
        <f>家計主要指標3!DF5</f>
        <v>6820000</v>
      </c>
      <c r="DD5" s="91">
        <f>家計主要指標3!DG5</f>
        <v>7170000</v>
      </c>
      <c r="DE5" s="91">
        <f>家計主要指標3!DH5</f>
        <v>7300000</v>
      </c>
      <c r="DF5" s="91">
        <f>家計主要指標3!DI5</f>
        <v>7200000</v>
      </c>
      <c r="DG5" s="91">
        <f>家計主要指標3!DJ5</f>
        <v>7230000</v>
      </c>
      <c r="DH5" s="91">
        <f>家計主要指標3!DK5</f>
        <v>7190000</v>
      </c>
      <c r="DI5" s="91">
        <f>家計主要指標3!DL5</f>
        <v>6460000</v>
      </c>
      <c r="DJ5" s="91">
        <f>家計主要指標3!DM5</f>
        <v>6990000</v>
      </c>
      <c r="DK5" s="91">
        <f>家計主要指標3!DN5</f>
        <v>7130000</v>
      </c>
      <c r="DL5" s="91">
        <f>家計主要指標3!DO5</f>
        <v>6850000</v>
      </c>
      <c r="DM5" s="91">
        <f>家計主要指標3!DP5</f>
        <v>6640000</v>
      </c>
      <c r="DN5" s="91">
        <f>家計主要指標3!DQ5</f>
        <v>7180000</v>
      </c>
      <c r="DO5" s="91">
        <f>家計主要指標3!DR5</f>
        <v>6750000</v>
      </c>
      <c r="DP5" s="91">
        <f>家計主要指標3!DS5</f>
        <v>7060000</v>
      </c>
      <c r="DQ5" s="91">
        <f>家計主要指標3!DT5</f>
        <v>7170000</v>
      </c>
      <c r="DR5" s="91">
        <f>家計主要指標3!DU5</f>
        <v>6640000</v>
      </c>
      <c r="DS5" s="91">
        <f>家計主要指標3!DV5</f>
        <v>6770000</v>
      </c>
      <c r="DT5" s="91">
        <f>家計主要指標3!DW5</f>
        <v>7090000</v>
      </c>
      <c r="DU5" s="91">
        <f>家計主要指標3!DX5</f>
        <v>6350000</v>
      </c>
      <c r="DV5" s="91">
        <f>家計主要指標3!DY5</f>
        <v>6090000</v>
      </c>
      <c r="DW5" s="91">
        <f>家計主要指標3!DZ5</f>
        <v>6970000</v>
      </c>
      <c r="DX5" s="91">
        <f>家計主要指標3!EA5</f>
        <v>6480000</v>
      </c>
      <c r="DY5" s="91">
        <f>家計主要指標3!EB5</f>
        <v>5970000</v>
      </c>
      <c r="DZ5" s="91">
        <f>家計主要指標3!EC5</f>
        <v>6890000</v>
      </c>
      <c r="EA5" s="91">
        <f>家計主要指標3!ED5</f>
        <v>6640000</v>
      </c>
      <c r="EB5" s="91">
        <f>家計主要指標3!EE5</f>
        <v>7180000</v>
      </c>
      <c r="EC5" s="91">
        <f>家計主要指標3!EF5</f>
        <v>6910000</v>
      </c>
      <c r="ED5" s="91">
        <f>家計主要指標3!EG5</f>
        <v>6580000</v>
      </c>
      <c r="EE5" s="91">
        <f>家計主要指標3!EH5</f>
        <v>6870000</v>
      </c>
      <c r="EF5" s="91">
        <f>家計主要指標3!EI5</f>
        <v>7080000</v>
      </c>
      <c r="EG5" s="91">
        <f>家計主要指標3!EJ5</f>
        <v>6440000</v>
      </c>
      <c r="EH5" s="91">
        <f>家計主要指標3!EK5</f>
        <v>6110000</v>
      </c>
      <c r="EI5" s="91">
        <f>家計主要指標3!EL5</f>
        <v>7020000</v>
      </c>
      <c r="EJ5" s="91">
        <f>家計主要指標3!EM5</f>
        <v>6100000</v>
      </c>
      <c r="EK5" s="91">
        <f>家計主要指標3!EN5</f>
        <v>6570000</v>
      </c>
      <c r="EL5" s="91">
        <f>家計主要指標3!EO5</f>
        <v>7090000</v>
      </c>
      <c r="EM5" s="91">
        <f>家計主要指標3!EP5</f>
        <v>6410000</v>
      </c>
      <c r="EN5" s="91">
        <f>家計主要指標3!EQ5</f>
        <v>6840000</v>
      </c>
      <c r="EO5" s="91">
        <f>家計主要指標3!ER5</f>
        <v>7150000</v>
      </c>
      <c r="EP5" s="91">
        <f>家計主要指標3!ES5</f>
        <v>6550000</v>
      </c>
      <c r="EQ5" s="91">
        <f>家計主要指標3!ET5</f>
        <v>7130000</v>
      </c>
      <c r="ER5" s="91">
        <f>家計主要指標3!EU5</f>
        <v>7220000</v>
      </c>
      <c r="ES5" s="91">
        <f>家計主要指標3!EV5</f>
        <v>6640000</v>
      </c>
      <c r="ET5" s="91">
        <f>家計主要指標3!EW5</f>
        <v>7500000</v>
      </c>
      <c r="EU5" s="91">
        <f>家計主要指標3!EX5</f>
        <v>7290000</v>
      </c>
      <c r="EV5" s="91">
        <f>家計主要指標3!EY5</f>
        <v>6670000</v>
      </c>
      <c r="EW5" s="91">
        <f>家計主要指標3!EZ5</f>
        <v>7440000</v>
      </c>
    </row>
    <row r="6" spans="1:153" s="83" customFormat="1">
      <c r="A6" s="83" t="s">
        <v>270</v>
      </c>
      <c r="D6" s="83">
        <v>87648</v>
      </c>
      <c r="E6" s="83">
        <v>63394</v>
      </c>
      <c r="F6" s="83">
        <v>96070</v>
      </c>
      <c r="G6" s="83">
        <v>64953</v>
      </c>
      <c r="H6" s="83" t="s">
        <v>270</v>
      </c>
      <c r="K6" s="83">
        <v>122222</v>
      </c>
      <c r="L6" s="83">
        <v>52950</v>
      </c>
      <c r="M6" s="83" t="s">
        <v>270</v>
      </c>
      <c r="P6" s="83">
        <v>157700</v>
      </c>
      <c r="Q6" s="83">
        <v>130600</v>
      </c>
      <c r="R6" s="83">
        <v>172800</v>
      </c>
      <c r="S6" s="83">
        <v>114200</v>
      </c>
      <c r="T6" s="83" t="s">
        <v>270</v>
      </c>
      <c r="W6" s="83">
        <v>210200</v>
      </c>
      <c r="X6" s="83">
        <v>219300</v>
      </c>
      <c r="Y6" s="83">
        <v>264300</v>
      </c>
      <c r="Z6" s="83">
        <v>234100</v>
      </c>
      <c r="AA6" s="83" t="s">
        <v>270</v>
      </c>
      <c r="AD6" s="83">
        <v>301700</v>
      </c>
      <c r="AE6" s="83">
        <v>213600</v>
      </c>
      <c r="AF6" s="83" t="s">
        <v>270</v>
      </c>
      <c r="AI6" s="83">
        <v>361600</v>
      </c>
      <c r="AJ6" s="83">
        <v>329000</v>
      </c>
      <c r="AK6" s="83">
        <v>438800</v>
      </c>
      <c r="AL6" s="83">
        <v>392000</v>
      </c>
      <c r="AM6" s="83">
        <v>515000</v>
      </c>
      <c r="AN6" s="83">
        <v>332000</v>
      </c>
      <c r="AO6" s="83">
        <v>577000</v>
      </c>
      <c r="AP6" s="83">
        <v>526000</v>
      </c>
      <c r="AQ6" s="83" t="s">
        <v>270</v>
      </c>
      <c r="AT6" s="83">
        <v>565000</v>
      </c>
      <c r="AU6" s="83">
        <v>499000</v>
      </c>
      <c r="AV6" s="83">
        <v>571000</v>
      </c>
      <c r="AW6" s="83">
        <v>514000</v>
      </c>
      <c r="AX6" s="83">
        <v>534000</v>
      </c>
      <c r="AY6" s="83">
        <v>615000</v>
      </c>
      <c r="AZ6" s="83">
        <v>561000</v>
      </c>
      <c r="BA6" s="83">
        <v>604000</v>
      </c>
      <c r="BB6" s="83">
        <v>647000</v>
      </c>
      <c r="BC6" s="83">
        <v>630000</v>
      </c>
      <c r="BD6" s="83">
        <v>649000</v>
      </c>
      <c r="BE6" s="83">
        <v>500000</v>
      </c>
      <c r="BF6" s="83">
        <v>562000</v>
      </c>
      <c r="BG6" s="83">
        <v>511000</v>
      </c>
      <c r="BH6" s="83" t="s">
        <v>270</v>
      </c>
      <c r="BK6" s="83">
        <v>672000</v>
      </c>
      <c r="BL6" s="83">
        <v>741000</v>
      </c>
      <c r="BM6" s="83">
        <v>630000</v>
      </c>
      <c r="BN6" s="83">
        <v>392000</v>
      </c>
      <c r="BO6" s="83">
        <v>600000</v>
      </c>
      <c r="BP6" s="83">
        <v>591000</v>
      </c>
      <c r="BQ6" s="83">
        <v>814000</v>
      </c>
      <c r="BR6" s="83">
        <v>540000</v>
      </c>
      <c r="BS6" s="83">
        <v>898000</v>
      </c>
      <c r="BT6" s="83">
        <v>623000</v>
      </c>
      <c r="BU6" s="83" t="s">
        <v>270</v>
      </c>
      <c r="BX6" s="83">
        <v>1128000</v>
      </c>
      <c r="BY6" s="83">
        <v>672000</v>
      </c>
      <c r="BZ6" s="83">
        <v>1178000</v>
      </c>
      <c r="CA6" s="83">
        <v>827000</v>
      </c>
      <c r="CB6" s="83">
        <v>1179000</v>
      </c>
      <c r="CC6" s="83">
        <v>745000</v>
      </c>
      <c r="CD6" s="83" t="s">
        <v>270</v>
      </c>
      <c r="CG6" s="83">
        <v>1287000</v>
      </c>
      <c r="CH6" s="83">
        <v>868000</v>
      </c>
      <c r="CI6" s="83">
        <v>1085000</v>
      </c>
      <c r="CJ6" s="83">
        <v>748000</v>
      </c>
      <c r="CK6" s="83">
        <v>1210000</v>
      </c>
      <c r="CL6" s="83">
        <v>741000</v>
      </c>
      <c r="CM6" s="83">
        <v>1259000</v>
      </c>
      <c r="CN6" s="83">
        <v>1173000</v>
      </c>
      <c r="CO6" s="83">
        <v>1057000</v>
      </c>
      <c r="CP6" s="87">
        <v>1175000</v>
      </c>
      <c r="CQ6" s="83">
        <v>1040000</v>
      </c>
      <c r="CR6" s="83">
        <v>897000</v>
      </c>
      <c r="CS6" s="83">
        <v>1118000</v>
      </c>
      <c r="CT6" s="83">
        <v>1257000</v>
      </c>
      <c r="CU6" s="83">
        <f>家計主要指標3!CU6-家計主要指標3!CS6</f>
        <v>410000</v>
      </c>
      <c r="CV6" s="83">
        <f>家計主要指標3!CV6-家計主要指標3!CT6</f>
        <v>-658000</v>
      </c>
      <c r="CW6" s="83">
        <f>家計主要指標3!CW6-家計主要指標3!CU6</f>
        <v>-369000</v>
      </c>
      <c r="CX6" s="83">
        <f>家計主要指標3!CX6-家計主要指標3!CV6</f>
        <v>1878000</v>
      </c>
      <c r="CY6" s="83" t="s">
        <v>270</v>
      </c>
      <c r="DB6" s="89">
        <f>家計主要指標3!DE6-家計主要指標3!DB6</f>
        <v>120000</v>
      </c>
      <c r="DC6" s="91">
        <f>家計主要指標3!DF6-家計主要指標3!DC6</f>
        <v>-580000</v>
      </c>
      <c r="DD6" s="91">
        <f>家計主要指標3!DG6-家計主要指標3!DD6</f>
        <v>190000</v>
      </c>
      <c r="DE6" s="91">
        <f>家計主要指標3!DH6-家計主要指標3!DE6</f>
        <v>-190000</v>
      </c>
      <c r="DF6" s="91">
        <f>家計主要指標3!DI6-家計主要指標3!DF6</f>
        <v>1240000</v>
      </c>
      <c r="DG6" s="91">
        <f>家計主要指標3!DJ6-家計主要指標3!DG6</f>
        <v>2680000</v>
      </c>
      <c r="DH6" s="91">
        <f>家計主要指標3!DK6-家計主要指標3!DH6</f>
        <v>190000</v>
      </c>
      <c r="DI6" s="91">
        <f>家計主要指標3!DL6-家計主要指標3!DI6</f>
        <v>-570000</v>
      </c>
      <c r="DJ6" s="91">
        <f>家計主要指標3!DM6-家計主要指標3!DJ6</f>
        <v>-2520000</v>
      </c>
      <c r="DK6" s="91">
        <f>家計主要指標3!DN6-家計主要指標3!DK6</f>
        <v>-280000</v>
      </c>
      <c r="DL6" s="91">
        <f>家計主要指標3!DO6-家計主要指標3!DL6</f>
        <v>780000</v>
      </c>
      <c r="DM6" s="91">
        <f>家計主要指標3!DP6-家計主要指標3!DM6</f>
        <v>660000</v>
      </c>
      <c r="DN6" s="91">
        <f>家計主要指標3!DQ6-家計主要指標3!DN6</f>
        <v>40000</v>
      </c>
      <c r="DO6" s="91">
        <f>家計主要指標3!DR6-家計主要指標3!DO6</f>
        <v>-2180000</v>
      </c>
      <c r="DP6" s="91">
        <f>家計主要指標3!DS6-家計主要指標3!DP6</f>
        <v>1680000</v>
      </c>
      <c r="DQ6" s="91">
        <f>家計主要指標3!DT6-家計主要指標3!DQ6</f>
        <v>-180000</v>
      </c>
      <c r="DR6" s="91">
        <f>家計主要指標3!DU6-家計主要指標3!DR6</f>
        <v>2310000</v>
      </c>
      <c r="DS6" s="91">
        <f>家計主要指標3!DV6-家計主要指標3!DS6</f>
        <v>-1160000</v>
      </c>
      <c r="DT6" s="91">
        <f>家計主要指標3!DW6-家計主要指標3!DT6</f>
        <v>-470000</v>
      </c>
      <c r="DU6" s="91">
        <f>家計主要指標3!DX6-家計主要指標3!DU6</f>
        <v>-2010000</v>
      </c>
      <c r="DV6" s="91">
        <f>家計主要指標3!DY6-家計主要指標3!DV6</f>
        <v>2370000</v>
      </c>
      <c r="DW6" s="91">
        <f>家計主要指標3!DZ6-家計主要指標3!DW6</f>
        <v>410000</v>
      </c>
      <c r="DX6" s="91">
        <f>家計主要指標3!EA6-家計主要指標3!DX6</f>
        <v>170000</v>
      </c>
      <c r="DY6" s="91">
        <f>家計主要指標3!EB6-家計主要指標3!DY6</f>
        <v>-3900000</v>
      </c>
      <c r="DZ6" s="91">
        <f>家計主要指標3!EC6-家計主要指標3!DZ6</f>
        <v>-110000</v>
      </c>
      <c r="EA6" s="91">
        <f>家計主要指標3!ED6-家計主要指標3!EA6</f>
        <v>880000</v>
      </c>
      <c r="EB6" s="91">
        <f>家計主要指標3!EE6-家計主要指標3!EB6</f>
        <v>3160000</v>
      </c>
      <c r="EC6" s="91">
        <f>家計主要指標3!EF6-家計主要指標3!EC6</f>
        <v>0</v>
      </c>
      <c r="ED6" s="91">
        <f>家計主要指標3!EG6-家計主要指標3!ED6</f>
        <v>400000</v>
      </c>
      <c r="EE6" s="91">
        <f>家計主要指標3!EH6-家計主要指標3!EE6</f>
        <v>-1480000</v>
      </c>
      <c r="EF6" s="91">
        <f>家計主要指標3!EI6-家計主要指標3!EF6</f>
        <v>110000</v>
      </c>
      <c r="EG6" s="91">
        <f>家計主要指標3!EJ6-家計主要指標3!EG6</f>
        <v>-580000</v>
      </c>
      <c r="EH6" s="91">
        <f>家計主要指標3!EK6-家計主要指標3!EH6</f>
        <v>-850000</v>
      </c>
      <c r="EI6" s="91">
        <f>家計主要指標3!EL6-家計主要指標3!EI6</f>
        <v>460000</v>
      </c>
      <c r="EJ6" s="91">
        <f>家計主要指標3!EM6-家計主要指標3!EJ6</f>
        <v>710000</v>
      </c>
      <c r="EK6" s="91">
        <f>家計主要指標3!EN6-家計主要指標3!EK6</f>
        <v>740000</v>
      </c>
      <c r="EL6" s="91">
        <f>家計主要指標3!EO6-家計主要指標3!EL6</f>
        <v>190000</v>
      </c>
      <c r="EM6" s="91">
        <f>家計主要指標3!EP6-家計主要指標3!EM6</f>
        <v>-940000</v>
      </c>
      <c r="EN6" s="91">
        <f>家計主要指標3!EQ6-家計主要指標3!EN6</f>
        <v>-1750000</v>
      </c>
      <c r="EO6" s="91">
        <f>家計主要指標3!ER6-家計主要指標3!EO6</f>
        <v>-100000</v>
      </c>
      <c r="EP6" s="91">
        <f>家計主要指標3!ES6-家計主要指標3!EP6</f>
        <v>-610000</v>
      </c>
      <c r="EQ6" s="91">
        <f>家計主要指標3!ET6-家計主要指標3!EQ6</f>
        <v>1800000</v>
      </c>
      <c r="ER6" s="91">
        <f>家計主要指標3!EU6-家計主要指標3!ER6</f>
        <v>280000</v>
      </c>
      <c r="ES6" s="91">
        <f>家計主要指標3!EV6-家計主要指標3!ES6</f>
        <v>2590000</v>
      </c>
      <c r="ET6" s="91">
        <f>家計主要指標3!EW6-家計主要指標3!ET6</f>
        <v>2600000</v>
      </c>
      <c r="EU6" s="91">
        <f>家計主要指標3!EX6-家計主要指標3!EU6</f>
        <v>-70000</v>
      </c>
      <c r="EV6" s="91">
        <f>家計主要指標3!EY6-家計主要指標3!EV6</f>
        <v>-30000</v>
      </c>
      <c r="EW6" s="91">
        <f>家計主要指標3!EZ6-家計主要指標3!EW6</f>
        <v>-1700000</v>
      </c>
    </row>
    <row r="7" spans="1:153" s="83" customFormat="1">
      <c r="B7" s="83" t="s">
        <v>271</v>
      </c>
      <c r="D7" s="83">
        <v>74629</v>
      </c>
      <c r="E7" s="83">
        <v>63279</v>
      </c>
      <c r="F7" s="83">
        <v>86454</v>
      </c>
      <c r="G7" s="83">
        <v>56603</v>
      </c>
      <c r="I7" s="83" t="s">
        <v>271</v>
      </c>
      <c r="K7" s="83">
        <v>113325</v>
      </c>
      <c r="L7" s="83">
        <v>55689</v>
      </c>
      <c r="N7" s="83" t="s">
        <v>271</v>
      </c>
      <c r="P7" s="83">
        <v>144300</v>
      </c>
      <c r="Q7" s="83">
        <v>127100</v>
      </c>
      <c r="R7" s="83">
        <v>156000</v>
      </c>
      <c r="S7" s="83">
        <v>93500</v>
      </c>
      <c r="U7" s="83" t="s">
        <v>271</v>
      </c>
      <c r="W7" s="83">
        <v>189200</v>
      </c>
      <c r="X7" s="83">
        <v>197000</v>
      </c>
      <c r="Y7" s="83">
        <v>242100</v>
      </c>
      <c r="Z7" s="83">
        <v>220700</v>
      </c>
      <c r="AB7" s="83" t="s">
        <v>271</v>
      </c>
      <c r="AD7" s="83">
        <v>277700</v>
      </c>
      <c r="AE7" s="83">
        <v>206200</v>
      </c>
      <c r="AG7" s="83" t="s">
        <v>271</v>
      </c>
      <c r="AI7" s="83">
        <v>331300</v>
      </c>
      <c r="AJ7" s="83">
        <v>302900</v>
      </c>
      <c r="AK7" s="83">
        <v>397800</v>
      </c>
      <c r="AL7" s="83">
        <v>374900</v>
      </c>
      <c r="AM7" s="83">
        <v>471000</v>
      </c>
      <c r="AN7" s="83">
        <v>313000</v>
      </c>
      <c r="AO7" s="83">
        <v>539000</v>
      </c>
      <c r="AP7" s="83">
        <v>503000</v>
      </c>
      <c r="AR7" s="83" t="s">
        <v>271</v>
      </c>
      <c r="AT7" s="83">
        <v>525000</v>
      </c>
      <c r="AU7" s="83">
        <v>486000</v>
      </c>
      <c r="AV7" s="83">
        <v>534000</v>
      </c>
      <c r="AW7" s="83">
        <v>482000</v>
      </c>
      <c r="AX7" s="83">
        <v>508000</v>
      </c>
      <c r="AY7" s="83">
        <v>584000</v>
      </c>
      <c r="AZ7" s="83">
        <v>546000</v>
      </c>
      <c r="BA7" s="83">
        <v>586000</v>
      </c>
      <c r="BB7" s="83">
        <v>621000</v>
      </c>
      <c r="BC7" s="83">
        <v>619000</v>
      </c>
      <c r="BD7" s="83">
        <v>610000</v>
      </c>
      <c r="BE7" s="83">
        <v>432000</v>
      </c>
      <c r="BF7" s="83">
        <v>532000</v>
      </c>
      <c r="BG7" s="83">
        <v>493000</v>
      </c>
      <c r="BI7" s="83" t="s">
        <v>271</v>
      </c>
      <c r="BK7" s="83">
        <v>629000</v>
      </c>
      <c r="BL7" s="83">
        <v>692000</v>
      </c>
      <c r="BM7" s="83">
        <v>615000</v>
      </c>
      <c r="BN7" s="83">
        <v>400000</v>
      </c>
      <c r="BO7" s="83">
        <v>585000</v>
      </c>
      <c r="BP7" s="83">
        <v>545000</v>
      </c>
      <c r="BQ7" s="83">
        <v>773000</v>
      </c>
      <c r="BR7" s="83">
        <v>518000</v>
      </c>
      <c r="BS7" s="83">
        <v>874000</v>
      </c>
      <c r="BT7" s="83">
        <v>630000</v>
      </c>
      <c r="BV7" s="83" t="s">
        <v>271</v>
      </c>
      <c r="BX7" s="83">
        <v>1058000</v>
      </c>
      <c r="BY7" s="83">
        <v>616000</v>
      </c>
      <c r="BZ7" s="83">
        <v>1142000</v>
      </c>
      <c r="CA7" s="83">
        <v>765000</v>
      </c>
      <c r="CB7" s="83">
        <v>1124000</v>
      </c>
      <c r="CC7" s="83">
        <v>739000</v>
      </c>
      <c r="CE7" s="83" t="s">
        <v>271</v>
      </c>
      <c r="CG7" s="83">
        <v>1228000</v>
      </c>
      <c r="CH7" s="83">
        <v>856000</v>
      </c>
      <c r="CI7" s="83">
        <v>1045000</v>
      </c>
      <c r="CJ7" s="83">
        <v>713000</v>
      </c>
      <c r="CK7" s="83">
        <v>1154000</v>
      </c>
      <c r="CL7" s="83">
        <v>686000</v>
      </c>
      <c r="CM7" s="83">
        <v>1204000</v>
      </c>
      <c r="CN7" s="83">
        <v>1116000</v>
      </c>
      <c r="CO7" s="83">
        <v>1010000</v>
      </c>
      <c r="CP7" s="87">
        <v>1138000</v>
      </c>
      <c r="CQ7" s="83">
        <v>1002000</v>
      </c>
      <c r="CR7" s="83">
        <v>912000</v>
      </c>
      <c r="CS7" s="83">
        <v>1043000</v>
      </c>
      <c r="CT7" s="83">
        <v>1209000</v>
      </c>
      <c r="CU7" s="83">
        <f>家計主要指標3!CU7-家計主要指標3!CS7</f>
        <v>467000</v>
      </c>
      <c r="CV7" s="83">
        <f>家計主要指標3!CV7-家計主要指標3!CT7</f>
        <v>-713000</v>
      </c>
      <c r="CW7" s="83">
        <f>家計主要指標3!CW7-家計主要指標3!CU7</f>
        <v>-353000</v>
      </c>
      <c r="CX7" s="83">
        <f>家計主要指標3!CX7-家計主要指標3!CV7</f>
        <v>2060000</v>
      </c>
      <c r="CZ7" s="83" t="s">
        <v>271</v>
      </c>
      <c r="DB7" s="89">
        <f>家計主要指標3!DE7-家計主要指標3!DB7</f>
        <v>90000</v>
      </c>
      <c r="DC7" s="91">
        <f>家計主要指標3!DF7-家計主要指標3!DC7</f>
        <v>-700000</v>
      </c>
      <c r="DD7" s="91">
        <f>家計主要指標3!DG7-家計主要指標3!DD7</f>
        <v>320000</v>
      </c>
      <c r="DE7" s="91">
        <f>家計主要指標3!DH7-家計主要指標3!DE7</f>
        <v>-230000</v>
      </c>
      <c r="DF7" s="91">
        <f>家計主要指標3!DI7-家計主要指標3!DF7</f>
        <v>1270000</v>
      </c>
      <c r="DG7" s="91">
        <f>家計主要指標3!DJ7-家計主要指標3!DG7</f>
        <v>2480000</v>
      </c>
      <c r="DH7" s="91">
        <f>家計主要指標3!DK7-家計主要指標3!DH7</f>
        <v>150000</v>
      </c>
      <c r="DI7" s="91">
        <f>家計主要指標3!DL7-家計主要指標3!DI7</f>
        <v>-600000</v>
      </c>
      <c r="DJ7" s="91">
        <f>家計主要指標3!DM7-家計主要指標3!DJ7</f>
        <v>-2230000</v>
      </c>
      <c r="DK7" s="91">
        <f>家計主要指標3!DN7-家計主要指標3!DK7</f>
        <v>-270000</v>
      </c>
      <c r="DL7" s="91">
        <f>家計主要指標3!DO7-家計主要指標3!DL7</f>
        <v>830000</v>
      </c>
      <c r="DM7" s="91">
        <f>家計主要指標3!DP7-家計主要指標3!DM7</f>
        <v>890000</v>
      </c>
      <c r="DN7" s="91">
        <f>家計主要指標3!DQ7-家計主要指標3!DN7</f>
        <v>140000</v>
      </c>
      <c r="DO7" s="91">
        <f>家計主要指標3!DR7-家計主要指標3!DO7</f>
        <v>-2010000</v>
      </c>
      <c r="DP7" s="91">
        <f>家計主要指標3!DS7-家計主要指標3!DP7</f>
        <v>1470000</v>
      </c>
      <c r="DQ7" s="91">
        <f>家計主要指標3!DT7-家計主要指標3!DQ7</f>
        <v>-170000</v>
      </c>
      <c r="DR7" s="91">
        <f>家計主要指標3!DU7-家計主要指標3!DR7</f>
        <v>2190000</v>
      </c>
      <c r="DS7" s="91">
        <f>家計主要指標3!DV7-家計主要指標3!DS7</f>
        <v>-1190000</v>
      </c>
      <c r="DT7" s="91">
        <f>家計主要指標3!DW7-家計主要指標3!DT7</f>
        <v>-500000</v>
      </c>
      <c r="DU7" s="91">
        <f>家計主要指標3!DX7-家計主要指標3!DU7</f>
        <v>-2000000</v>
      </c>
      <c r="DV7" s="91">
        <f>家計主要指標3!DY7-家計主要指標3!DV7</f>
        <v>2520000</v>
      </c>
      <c r="DW7" s="91">
        <f>家計主要指標3!DZ7-家計主要指標3!DW7</f>
        <v>340000</v>
      </c>
      <c r="DX7" s="91">
        <f>家計主要指標3!EA7-家計主要指標3!DX7</f>
        <v>110000</v>
      </c>
      <c r="DY7" s="91">
        <f>家計主要指標3!EB7-家計主要指標3!DY7</f>
        <v>-4120000</v>
      </c>
      <c r="DZ7" s="91">
        <f>家計主要指標3!EC7-家計主要指標3!DZ7</f>
        <v>0</v>
      </c>
      <c r="EA7" s="91">
        <f>家計主要指標3!ED7-家計主要指標3!EA7</f>
        <v>700000</v>
      </c>
      <c r="EB7" s="91">
        <f>家計主要指標3!EE7-家計主要指標3!EB7</f>
        <v>3150000</v>
      </c>
      <c r="EC7" s="91">
        <f>家計主要指標3!EF7-家計主要指標3!EC7</f>
        <v>-20000</v>
      </c>
      <c r="ED7" s="91">
        <f>家計主要指標3!EG7-家計主要指標3!ED7</f>
        <v>710000</v>
      </c>
      <c r="EE7" s="91">
        <f>家計主要指標3!EH7-家計主要指標3!EE7</f>
        <v>-1520000</v>
      </c>
      <c r="EF7" s="91">
        <f>家計主要指標3!EI7-家計主要指標3!EF7</f>
        <v>40000</v>
      </c>
      <c r="EG7" s="91">
        <f>家計主要指標3!EJ7-家計主要指標3!EG7</f>
        <v>-670000</v>
      </c>
      <c r="EH7" s="91">
        <f>家計主要指標3!EK7-家計主要指標3!EH7</f>
        <v>-710000</v>
      </c>
      <c r="EI7" s="91">
        <f>家計主要指標3!EL7-家計主要指標3!EI7</f>
        <v>520000</v>
      </c>
      <c r="EJ7" s="91">
        <f>家計主要指標3!EM7-家計主要指標3!EJ7</f>
        <v>760000</v>
      </c>
      <c r="EK7" s="91">
        <f>家計主要指標3!EN7-家計主要指標3!EK7</f>
        <v>860000</v>
      </c>
      <c r="EL7" s="91">
        <f>家計主要指標3!EO7-家計主要指標3!EL7</f>
        <v>170000</v>
      </c>
      <c r="EM7" s="91">
        <f>家計主要指標3!EP7-家計主要指標3!EM7</f>
        <v>-1080000</v>
      </c>
      <c r="EN7" s="91">
        <f>家計主要指標3!EQ7-家計主要指標3!EN7</f>
        <v>-1830000</v>
      </c>
      <c r="EO7" s="91">
        <f>家計主要指標3!ER7-家計主要指標3!EO7</f>
        <v>-90000</v>
      </c>
      <c r="EP7" s="91">
        <f>家計主要指標3!ES7-家計主要指標3!EP7</f>
        <v>-400000</v>
      </c>
      <c r="EQ7" s="91">
        <f>家計主要指標3!ET7-家計主要指標3!EQ7</f>
        <v>1710000</v>
      </c>
      <c r="ER7" s="91">
        <f>家計主要指標3!EU7-家計主要指標3!ER7</f>
        <v>330000</v>
      </c>
      <c r="ES7" s="91">
        <f>家計主要指標3!EV7-家計主要指標3!ES7</f>
        <v>2330000</v>
      </c>
      <c r="ET7" s="91">
        <f>家計主要指標3!EW7-家計主要指標3!ET7</f>
        <v>2540000</v>
      </c>
      <c r="EU7" s="91">
        <f>家計主要指標3!EX7-家計主要指標3!EU7</f>
        <v>-140000</v>
      </c>
      <c r="EV7" s="91">
        <f>家計主要指標3!EY7-家計主要指標3!EV7</f>
        <v>150000</v>
      </c>
      <c r="EW7" s="91">
        <f>家計主要指標3!EZ7-家計主要指標3!EW7</f>
        <v>-1590000</v>
      </c>
    </row>
    <row r="8" spans="1:153" s="83" customFormat="1">
      <c r="B8" s="83" t="s">
        <v>272</v>
      </c>
      <c r="D8" s="83">
        <v>13019</v>
      </c>
      <c r="E8" s="83">
        <v>115</v>
      </c>
      <c r="F8" s="83">
        <v>9616</v>
      </c>
      <c r="G8" s="83">
        <v>8350</v>
      </c>
      <c r="I8" s="83" t="s">
        <v>272</v>
      </c>
      <c r="K8" s="83">
        <v>8897</v>
      </c>
      <c r="L8" s="83">
        <v>-2739</v>
      </c>
      <c r="N8" s="83" t="s">
        <v>272</v>
      </c>
      <c r="P8" s="83">
        <v>13500</v>
      </c>
      <c r="Q8" s="83">
        <v>3500</v>
      </c>
      <c r="R8" s="83">
        <v>16900</v>
      </c>
      <c r="S8" s="83">
        <v>20600</v>
      </c>
      <c r="U8" s="83" t="s">
        <v>272</v>
      </c>
      <c r="W8" s="83">
        <v>21000</v>
      </c>
      <c r="X8" s="83">
        <v>22300</v>
      </c>
      <c r="Y8" s="83">
        <v>22200</v>
      </c>
      <c r="Z8" s="83">
        <v>13500</v>
      </c>
      <c r="AB8" s="83" t="s">
        <v>272</v>
      </c>
      <c r="AD8" s="83">
        <v>24000</v>
      </c>
      <c r="AE8" s="83">
        <v>7400</v>
      </c>
      <c r="AG8" s="83" t="s">
        <v>272</v>
      </c>
      <c r="AI8" s="83">
        <v>30300</v>
      </c>
      <c r="AJ8" s="83">
        <v>26100</v>
      </c>
      <c r="AK8" s="83">
        <v>41000</v>
      </c>
      <c r="AL8" s="83">
        <v>17100</v>
      </c>
      <c r="AM8" s="83">
        <v>44000</v>
      </c>
      <c r="AN8" s="83">
        <v>19000</v>
      </c>
      <c r="AO8" s="83">
        <v>37000</v>
      </c>
      <c r="AP8" s="83">
        <v>23000</v>
      </c>
      <c r="AR8" s="83" t="s">
        <v>272</v>
      </c>
      <c r="AT8" s="83">
        <v>40000</v>
      </c>
      <c r="AU8" s="83">
        <v>13000</v>
      </c>
      <c r="AV8" s="83">
        <v>38000</v>
      </c>
      <c r="AW8" s="83">
        <v>32000</v>
      </c>
      <c r="AX8" s="83">
        <v>26000</v>
      </c>
      <c r="AY8" s="83">
        <v>31000</v>
      </c>
      <c r="AZ8" s="83">
        <v>15000</v>
      </c>
      <c r="BA8" s="83">
        <v>18000</v>
      </c>
      <c r="BB8" s="83">
        <v>26000</v>
      </c>
      <c r="BC8" s="83">
        <v>11000</v>
      </c>
      <c r="BD8" s="83">
        <v>39000</v>
      </c>
      <c r="BE8" s="83">
        <v>68000</v>
      </c>
      <c r="BF8" s="83">
        <v>29000</v>
      </c>
      <c r="BG8" s="83">
        <v>17000</v>
      </c>
      <c r="BI8" s="83" t="s">
        <v>272</v>
      </c>
      <c r="BK8" s="83">
        <v>42000</v>
      </c>
      <c r="BL8" s="83">
        <v>50000</v>
      </c>
      <c r="BM8" s="83">
        <v>15000</v>
      </c>
      <c r="BN8" s="83">
        <v>-8000</v>
      </c>
      <c r="BO8" s="83">
        <v>15000</v>
      </c>
      <c r="BP8" s="83">
        <v>46000</v>
      </c>
      <c r="BQ8" s="83">
        <v>41000</v>
      </c>
      <c r="BR8" s="83">
        <v>22000</v>
      </c>
      <c r="BS8" s="83">
        <v>25000</v>
      </c>
      <c r="BT8" s="83">
        <v>-7000</v>
      </c>
      <c r="BV8" s="83" t="s">
        <v>272</v>
      </c>
      <c r="BX8" s="83">
        <v>70000</v>
      </c>
      <c r="BY8" s="83">
        <v>56000</v>
      </c>
      <c r="BZ8" s="83">
        <v>36000</v>
      </c>
      <c r="CA8" s="83">
        <v>63000</v>
      </c>
      <c r="CB8" s="83">
        <v>56000</v>
      </c>
      <c r="CC8" s="83">
        <v>6000</v>
      </c>
      <c r="CE8" s="83" t="s">
        <v>272</v>
      </c>
      <c r="CG8" s="83">
        <v>59000</v>
      </c>
      <c r="CH8" s="83">
        <v>12000</v>
      </c>
      <c r="CI8" s="83">
        <v>41000</v>
      </c>
      <c r="CJ8" s="83">
        <v>35000</v>
      </c>
      <c r="CK8" s="83">
        <v>56000</v>
      </c>
      <c r="CL8" s="83">
        <v>55000</v>
      </c>
      <c r="CM8" s="83">
        <v>55000</v>
      </c>
      <c r="CN8" s="83">
        <v>57000</v>
      </c>
      <c r="CO8" s="83">
        <v>47000</v>
      </c>
      <c r="CP8" s="87">
        <v>37000</v>
      </c>
      <c r="CQ8" s="83">
        <v>38000</v>
      </c>
      <c r="CR8" s="83">
        <v>-15000</v>
      </c>
      <c r="CS8" s="83">
        <v>75000</v>
      </c>
      <c r="CT8" s="83">
        <v>48000</v>
      </c>
      <c r="CU8" s="83">
        <f>家計主要指標3!CU8-家計主要指標3!CS8</f>
        <v>-57000</v>
      </c>
      <c r="CV8" s="83">
        <f>家計主要指標3!CV8-家計主要指標3!CT8</f>
        <v>55000</v>
      </c>
      <c r="CW8" s="83">
        <f>家計主要指標3!CW8-家計主要指標3!CU8</f>
        <v>-16000</v>
      </c>
      <c r="CX8" s="83">
        <f>家計主要指標3!CX8-家計主要指標3!CV8</f>
        <v>-182000</v>
      </c>
      <c r="CZ8" s="83" t="s">
        <v>272</v>
      </c>
      <c r="DB8" s="89">
        <f>家計主要指標3!DE8-家計主要指標3!DB8</f>
        <v>30000</v>
      </c>
      <c r="DC8" s="91">
        <f>家計主要指標3!DF8-家計主要指標3!DC8</f>
        <v>120000</v>
      </c>
      <c r="DD8" s="91">
        <f>家計主要指標3!DG8-家計主要指標3!DD8</f>
        <v>-130000</v>
      </c>
      <c r="DE8" s="91">
        <f>家計主要指標3!DH8-家計主要指標3!DE8</f>
        <v>40000</v>
      </c>
      <c r="DF8" s="91">
        <f>家計主要指標3!DI8-家計主要指標3!DF8</f>
        <v>-30000</v>
      </c>
      <c r="DG8" s="91">
        <f>家計主要指標3!DJ8-家計主要指標3!DG8</f>
        <v>200000</v>
      </c>
      <c r="DH8" s="91">
        <f>家計主要指標3!DK8-家計主要指標3!DH8</f>
        <v>40000</v>
      </c>
      <c r="DI8" s="91">
        <f>家計主要指標3!DL8-家計主要指標3!DI8</f>
        <v>30000</v>
      </c>
      <c r="DJ8" s="91">
        <f>家計主要指標3!DM8-家計主要指標3!DJ8</f>
        <v>-460000</v>
      </c>
      <c r="DK8" s="91">
        <f>家計主要指標3!DN8-家計主要指標3!DK8</f>
        <v>-10000</v>
      </c>
      <c r="DL8" s="91">
        <f>家計主要指標3!DO8-家計主要指標3!DL8</f>
        <v>-50000</v>
      </c>
      <c r="DM8" s="91">
        <f>家計主要指標3!DP8-家計主要指標3!DM8</f>
        <v>-50000</v>
      </c>
      <c r="DN8" s="91">
        <f>家計主要指標3!DQ8-家計主要指標3!DN8</f>
        <v>-100000</v>
      </c>
      <c r="DO8" s="91">
        <f>家計主要指標3!DR8-家計主要指標3!DO8</f>
        <v>-180000</v>
      </c>
      <c r="DP8" s="91">
        <f>家計主要指標3!DS8-家計主要指標3!DP8</f>
        <v>200000</v>
      </c>
      <c r="DQ8" s="91">
        <f>家計主要指標3!DT8-家計主要指標3!DQ8</f>
        <v>-10000</v>
      </c>
      <c r="DR8" s="91">
        <f>家計主要指標3!DU8-家計主要指標3!DR8</f>
        <v>120000</v>
      </c>
      <c r="DS8" s="91">
        <f>家計主要指標3!DV8-家計主要指標3!DS8</f>
        <v>20000</v>
      </c>
      <c r="DT8" s="91">
        <f>家計主要指標3!DW8-家計主要指標3!DT8</f>
        <v>30000</v>
      </c>
      <c r="DU8" s="91">
        <f>家計主要指標3!DX8-家計主要指標3!DU8</f>
        <v>0</v>
      </c>
      <c r="DV8" s="91">
        <f>家計主要指標3!DY8-家計主要指標3!DV8</f>
        <v>-150000</v>
      </c>
      <c r="DW8" s="91">
        <f>家計主要指標3!DZ8-家計主要指標3!DW8</f>
        <v>70000</v>
      </c>
      <c r="DX8" s="91">
        <f>家計主要指標3!EA8-家計主要指標3!DX8</f>
        <v>70000</v>
      </c>
      <c r="DY8" s="91">
        <f>家計主要指標3!EB8-家計主要指標3!DY8</f>
        <v>-80000</v>
      </c>
      <c r="DZ8" s="91">
        <f>家計主要指標3!EC8-家計主要指標3!DZ8</f>
        <v>-110000</v>
      </c>
      <c r="EA8" s="91">
        <f>家計主要指標3!ED8-家計主要指標3!EA8</f>
        <v>180000</v>
      </c>
      <c r="EB8" s="91">
        <f>家計主要指標3!EE8-家計主要指標3!EB8</f>
        <v>320000</v>
      </c>
      <c r="EC8" s="91">
        <f>家計主要指標3!EF8-家計主要指標3!EC8</f>
        <v>20000</v>
      </c>
      <c r="ED8" s="91">
        <f>家計主要指標3!EG8-家計主要指標3!ED8</f>
        <v>-320000</v>
      </c>
      <c r="EE8" s="91">
        <f>家計主要指標3!EH8-家計主要指標3!EE8</f>
        <v>40000</v>
      </c>
      <c r="EF8" s="91">
        <f>家計主要指標3!EI8-家計主要指標3!EF8</f>
        <v>70000</v>
      </c>
      <c r="EG8" s="91">
        <f>家計主要指標3!EJ8-家計主要指標3!EG8</f>
        <v>90000</v>
      </c>
      <c r="EH8" s="91">
        <f>家計主要指標3!EK8-家計主要指標3!EH8</f>
        <v>-140000</v>
      </c>
      <c r="EI8" s="91">
        <f>家計主要指標3!EL8-家計主要指標3!EI8</f>
        <v>-60000</v>
      </c>
      <c r="EJ8" s="91">
        <f>家計主要指標3!EM8-家計主要指標3!EJ8</f>
        <v>-60000</v>
      </c>
      <c r="EK8" s="91">
        <f>家計主要指標3!EN8-家計主要指標3!EK8</f>
        <v>-120000</v>
      </c>
      <c r="EL8" s="91">
        <f>家計主要指標3!EO8-家計主要指標3!EL8</f>
        <v>20000</v>
      </c>
      <c r="EM8" s="91">
        <f>家計主要指標3!EP8-家計主要指標3!EM8</f>
        <v>150000</v>
      </c>
      <c r="EN8" s="91">
        <f>家計主要指標3!EQ8-家計主要指標3!EN8</f>
        <v>80000</v>
      </c>
      <c r="EO8" s="91">
        <f>家計主要指標3!ER8-家計主要指標3!EO8</f>
        <v>0</v>
      </c>
      <c r="EP8" s="91">
        <f>家計主要指標3!ES8-家計主要指標3!EP8</f>
        <v>-210000</v>
      </c>
      <c r="EQ8" s="91">
        <f>家計主要指標3!ET8-家計主要指標3!EQ8</f>
        <v>90000</v>
      </c>
      <c r="ER8" s="91">
        <f>家計主要指標3!EU8-家計主要指標3!ER8</f>
        <v>-70000</v>
      </c>
      <c r="ES8" s="91">
        <f>家計主要指標3!EV8-家計主要指標3!ES8</f>
        <v>260000</v>
      </c>
      <c r="ET8" s="91">
        <f>家計主要指標3!EW8-家計主要指標3!ET8</f>
        <v>60000</v>
      </c>
      <c r="EU8" s="91">
        <f>家計主要指標3!EX8-家計主要指標3!EU8</f>
        <v>70000</v>
      </c>
      <c r="EV8" s="91">
        <f>家計主要指標3!EY8-家計主要指標3!EV8</f>
        <v>-180000</v>
      </c>
      <c r="EW8" s="91">
        <f>家計主要指標3!EZ8-家計主要指標3!EW8</f>
        <v>-110000</v>
      </c>
    </row>
    <row r="9" spans="1:153" s="83" customFormat="1">
      <c r="A9" s="83" t="s">
        <v>294</v>
      </c>
      <c r="D9" s="83">
        <v>67057</v>
      </c>
      <c r="E9" s="83">
        <v>70347</v>
      </c>
      <c r="F9" s="83">
        <v>66365</v>
      </c>
      <c r="G9" s="83">
        <v>72332</v>
      </c>
      <c r="H9" s="83" t="s">
        <v>294</v>
      </c>
      <c r="K9" s="83">
        <v>90572</v>
      </c>
      <c r="L9" s="83">
        <v>102768</v>
      </c>
      <c r="M9" s="83" t="s">
        <v>294</v>
      </c>
      <c r="P9" s="83">
        <v>81300</v>
      </c>
      <c r="Q9" s="83">
        <v>87400</v>
      </c>
      <c r="R9" s="83">
        <v>149500</v>
      </c>
      <c r="S9" s="83">
        <v>81000</v>
      </c>
      <c r="T9" s="83" t="s">
        <v>294</v>
      </c>
      <c r="W9" s="83">
        <v>147300</v>
      </c>
      <c r="X9" s="83">
        <v>130200</v>
      </c>
      <c r="Y9" s="83">
        <v>145400</v>
      </c>
      <c r="Z9" s="83">
        <v>124000</v>
      </c>
      <c r="AA9" s="83" t="s">
        <v>294</v>
      </c>
      <c r="AD9" s="83">
        <v>217600</v>
      </c>
      <c r="AE9" s="83">
        <v>268400</v>
      </c>
      <c r="AF9" s="83" t="s">
        <v>294</v>
      </c>
      <c r="AI9" s="83">
        <v>344400</v>
      </c>
      <c r="AJ9" s="83">
        <v>308100</v>
      </c>
      <c r="AK9" s="83">
        <v>336400</v>
      </c>
      <c r="AL9" s="83">
        <v>183700</v>
      </c>
      <c r="AM9" s="83">
        <v>387000</v>
      </c>
      <c r="AN9" s="83">
        <v>724000</v>
      </c>
      <c r="AO9" s="83">
        <v>396000</v>
      </c>
      <c r="AP9" s="83">
        <v>337000</v>
      </c>
      <c r="AQ9" s="83" t="s">
        <v>294</v>
      </c>
      <c r="AT9" s="83">
        <v>365000</v>
      </c>
      <c r="AU9" s="83">
        <v>299000</v>
      </c>
      <c r="AV9" s="83">
        <v>397000</v>
      </c>
      <c r="AW9" s="83">
        <v>581000</v>
      </c>
      <c r="AX9" s="83">
        <v>494000</v>
      </c>
      <c r="AY9" s="83">
        <v>417000</v>
      </c>
      <c r="AZ9" s="83">
        <v>367000</v>
      </c>
      <c r="BA9" s="83">
        <v>351000</v>
      </c>
      <c r="BB9" s="83">
        <v>461000</v>
      </c>
      <c r="BC9" s="83">
        <v>430000</v>
      </c>
      <c r="BD9" s="83">
        <v>376000</v>
      </c>
      <c r="BE9" s="83">
        <v>645000</v>
      </c>
      <c r="BF9" s="83">
        <v>402000</v>
      </c>
      <c r="BG9" s="83">
        <v>477000</v>
      </c>
      <c r="BH9" s="83" t="s">
        <v>294</v>
      </c>
      <c r="BK9" s="83">
        <v>446000</v>
      </c>
      <c r="BL9" s="83">
        <v>495000</v>
      </c>
      <c r="BM9" s="83">
        <v>552000</v>
      </c>
      <c r="BN9" s="83">
        <v>790000</v>
      </c>
      <c r="BO9" s="83">
        <v>443000</v>
      </c>
      <c r="BP9" s="83">
        <v>413000</v>
      </c>
      <c r="BQ9" s="83">
        <v>589000</v>
      </c>
      <c r="BR9" s="83">
        <v>565000</v>
      </c>
      <c r="BS9" s="83">
        <v>586000</v>
      </c>
      <c r="BT9" s="83">
        <v>386000</v>
      </c>
      <c r="BU9" s="83" t="s">
        <v>294</v>
      </c>
      <c r="BX9" s="83">
        <v>447000</v>
      </c>
      <c r="BY9" s="83">
        <v>561000</v>
      </c>
      <c r="BZ9" s="83">
        <v>494000</v>
      </c>
      <c r="CA9" s="83">
        <v>183000</v>
      </c>
      <c r="CB9" s="83">
        <v>620000</v>
      </c>
      <c r="CC9" s="83">
        <v>425000</v>
      </c>
      <c r="CD9" s="83" t="s">
        <v>294</v>
      </c>
      <c r="CG9" s="83">
        <v>418000</v>
      </c>
      <c r="CH9" s="83">
        <v>286000</v>
      </c>
      <c r="CI9" s="83">
        <v>730000</v>
      </c>
      <c r="CJ9" s="83">
        <v>317000</v>
      </c>
      <c r="CK9" s="83">
        <v>960000</v>
      </c>
      <c r="CL9" s="83">
        <v>1281000</v>
      </c>
      <c r="CM9" s="83">
        <v>816000</v>
      </c>
      <c r="CN9" s="83">
        <v>857000</v>
      </c>
      <c r="CO9" s="83">
        <v>1100000</v>
      </c>
      <c r="CP9" s="87">
        <v>765000</v>
      </c>
      <c r="CQ9" s="83">
        <v>890000</v>
      </c>
      <c r="CR9" s="83">
        <v>1292000</v>
      </c>
      <c r="CS9" s="83">
        <v>745000</v>
      </c>
      <c r="CT9" s="83">
        <v>359000</v>
      </c>
      <c r="CU9" s="83">
        <f>家計主要指標3!CU9-家計主要指標3!CS9</f>
        <v>0</v>
      </c>
      <c r="CV9" s="83">
        <f>家計主要指標3!CV9-家計主要指標3!CT9</f>
        <v>0</v>
      </c>
      <c r="CW9" s="83">
        <f>家計主要指標3!CW9-家計主要指標3!CU9</f>
        <v>0</v>
      </c>
      <c r="CX9" s="83">
        <f>家計主要指標3!CX9-家計主要指標3!CV9</f>
        <v>0</v>
      </c>
      <c r="DB9" s="89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</row>
    <row r="10" spans="1:153" s="83" customFormat="1">
      <c r="A10" s="83" t="s">
        <v>274</v>
      </c>
      <c r="D10" s="83">
        <v>8035</v>
      </c>
      <c r="E10" s="83">
        <v>14174</v>
      </c>
      <c r="F10" s="83">
        <v>23479</v>
      </c>
      <c r="G10" s="83">
        <v>36949</v>
      </c>
      <c r="H10" s="83" t="s">
        <v>274</v>
      </c>
      <c r="K10" s="83">
        <v>33897</v>
      </c>
      <c r="L10" s="83">
        <v>29270</v>
      </c>
      <c r="M10" s="83" t="s">
        <v>274</v>
      </c>
      <c r="P10" s="83">
        <v>39500</v>
      </c>
      <c r="Q10" s="83">
        <v>57900</v>
      </c>
      <c r="R10" s="83">
        <v>62100</v>
      </c>
      <c r="S10" s="83">
        <v>58700</v>
      </c>
      <c r="T10" s="83" t="s">
        <v>274</v>
      </c>
      <c r="W10" s="83">
        <v>54700</v>
      </c>
      <c r="X10" s="83">
        <v>62200</v>
      </c>
      <c r="Y10" s="83">
        <v>54800</v>
      </c>
      <c r="Z10" s="83">
        <v>65600</v>
      </c>
      <c r="AA10" s="83" t="s">
        <v>274</v>
      </c>
      <c r="AD10" s="83">
        <v>100200</v>
      </c>
      <c r="AE10" s="83">
        <v>150500</v>
      </c>
      <c r="AF10" s="83" t="s">
        <v>274</v>
      </c>
      <c r="AI10" s="83">
        <v>172000</v>
      </c>
      <c r="AJ10" s="83">
        <v>206300</v>
      </c>
      <c r="AK10" s="83">
        <v>170900</v>
      </c>
      <c r="AL10" s="83">
        <v>29300</v>
      </c>
      <c r="AM10" s="83">
        <v>162000</v>
      </c>
      <c r="AN10" s="83">
        <v>431000</v>
      </c>
      <c r="AO10" s="83">
        <v>141000</v>
      </c>
      <c r="AP10" s="83">
        <v>122000</v>
      </c>
      <c r="AQ10" s="83" t="s">
        <v>274</v>
      </c>
      <c r="AT10" s="83">
        <v>124000</v>
      </c>
      <c r="AU10" s="83">
        <v>121000</v>
      </c>
      <c r="AV10" s="83">
        <v>184000</v>
      </c>
      <c r="AW10" s="83">
        <v>347000</v>
      </c>
      <c r="AX10" s="83">
        <v>224000</v>
      </c>
      <c r="AY10" s="83">
        <v>179000</v>
      </c>
      <c r="AZ10" s="83">
        <v>131000</v>
      </c>
      <c r="BA10" s="83">
        <v>118000</v>
      </c>
      <c r="BB10" s="83">
        <v>154000</v>
      </c>
      <c r="BC10" s="83">
        <v>254000</v>
      </c>
      <c r="BD10" s="83">
        <v>87000</v>
      </c>
      <c r="BE10" s="83">
        <v>274000</v>
      </c>
      <c r="BF10" s="83">
        <v>100000</v>
      </c>
      <c r="BG10" s="83">
        <v>107000</v>
      </c>
      <c r="BH10" s="83" t="s">
        <v>274</v>
      </c>
      <c r="BK10" s="83">
        <v>76000</v>
      </c>
      <c r="BL10" s="83">
        <v>74000</v>
      </c>
      <c r="BM10" s="83">
        <v>146000</v>
      </c>
      <c r="BN10" s="83">
        <v>304000</v>
      </c>
      <c r="BO10" s="83">
        <v>29000</v>
      </c>
      <c r="BP10" s="83">
        <v>72000</v>
      </c>
      <c r="BQ10" s="83">
        <v>168000</v>
      </c>
      <c r="BR10" s="83">
        <v>110000</v>
      </c>
      <c r="BS10" s="83">
        <v>225000</v>
      </c>
      <c r="BT10" s="83">
        <v>489000</v>
      </c>
      <c r="BU10" s="83" t="s">
        <v>274</v>
      </c>
      <c r="BX10" s="83">
        <v>210000</v>
      </c>
      <c r="BY10" s="83">
        <v>256000</v>
      </c>
      <c r="BZ10" s="83">
        <v>108000</v>
      </c>
      <c r="CA10" s="83">
        <v>21000</v>
      </c>
      <c r="CB10" s="83">
        <v>189000</v>
      </c>
      <c r="CC10" s="83">
        <v>21000</v>
      </c>
      <c r="CD10" s="83" t="s">
        <v>274</v>
      </c>
      <c r="CG10" s="83">
        <v>78000</v>
      </c>
      <c r="CH10" s="83">
        <v>-81000</v>
      </c>
      <c r="CI10" s="83">
        <v>285000</v>
      </c>
      <c r="CJ10" s="83">
        <v>68000</v>
      </c>
      <c r="CK10" s="83">
        <v>387000</v>
      </c>
      <c r="CL10" s="83">
        <v>612000</v>
      </c>
      <c r="CM10" s="83">
        <v>354000</v>
      </c>
      <c r="CN10" s="83">
        <v>524000</v>
      </c>
      <c r="CO10" s="83">
        <v>480000</v>
      </c>
      <c r="CP10" s="87">
        <v>388000</v>
      </c>
      <c r="CQ10" s="83">
        <v>398000</v>
      </c>
      <c r="CR10" s="83">
        <v>607000</v>
      </c>
      <c r="CS10" s="83">
        <v>94000</v>
      </c>
      <c r="CT10" s="83">
        <v>-138000</v>
      </c>
      <c r="CU10" s="83">
        <f>家計主要指標3!CU10-家計主要指標3!CS10</f>
        <v>586000</v>
      </c>
      <c r="CV10" s="83">
        <f>家計主要指標3!CV10-家計主要指標3!CT10</f>
        <v>-233000</v>
      </c>
      <c r="CW10" s="83">
        <f>家計主要指標3!CW10-家計主要指標3!CU10</f>
        <v>-532000</v>
      </c>
      <c r="CX10" s="83">
        <f>家計主要指標3!CX10-家計主要指標3!CV10</f>
        <v>675000</v>
      </c>
      <c r="CY10" s="83" t="s">
        <v>274</v>
      </c>
      <c r="DB10" s="89">
        <f>家計主要指標3!DE10-家計主要指標3!DB10</f>
        <v>-20000</v>
      </c>
      <c r="DC10" s="91">
        <f>家計主要指標3!DF10-家計主要指標3!DC10</f>
        <v>220000</v>
      </c>
      <c r="DD10" s="91">
        <f>家計主要指標3!DG10-家計主要指標3!DD10</f>
        <v>1150000</v>
      </c>
      <c r="DE10" s="91">
        <f>家計主要指標3!DH10-家計主要指標3!DE10</f>
        <v>500000</v>
      </c>
      <c r="DF10" s="91">
        <f>家計主要指標3!DI10-家計主要指標3!DF10</f>
        <v>370000</v>
      </c>
      <c r="DG10" s="91">
        <f>家計主要指標3!DJ10-家計主要指標3!DG10</f>
        <v>1890000</v>
      </c>
      <c r="DH10" s="91">
        <f>家計主要指標3!DK10-家計主要指標3!DH10</f>
        <v>-390000</v>
      </c>
      <c r="DI10" s="91">
        <f>家計主要指標3!DL10-家計主要指標3!DI10</f>
        <v>390000</v>
      </c>
      <c r="DJ10" s="91">
        <f>家計主要指標3!DM10-家計主要指標3!DJ10</f>
        <v>-680000</v>
      </c>
      <c r="DK10" s="91">
        <f>家計主要指標3!DN10-家計主要指標3!DK10</f>
        <v>80000</v>
      </c>
      <c r="DL10" s="91">
        <f>家計主要指標3!DO10-家計主要指標3!DL10</f>
        <v>490000</v>
      </c>
      <c r="DM10" s="91">
        <f>家計主要指標3!DP10-家計主要指標3!DM10</f>
        <v>-2260000</v>
      </c>
      <c r="DN10" s="91">
        <f>家計主要指標3!DQ10-家計主要指標3!DN10</f>
        <v>400000</v>
      </c>
      <c r="DO10" s="91">
        <f>家計主要指標3!DR10-家計主要指標3!DO10</f>
        <v>430000</v>
      </c>
      <c r="DP10" s="91">
        <f>家計主要指標3!DS10-家計主要指標3!DP10</f>
        <v>1760000</v>
      </c>
      <c r="DQ10" s="91">
        <f>家計主要指標3!DT10-家計主要指標3!DQ10</f>
        <v>-120000</v>
      </c>
      <c r="DR10" s="91">
        <f>家計主要指標3!DU10-家計主要指標3!DR10</f>
        <v>-830000</v>
      </c>
      <c r="DS10" s="91">
        <f>家計主要指標3!DV10-家計主要指標3!DS10</f>
        <v>500000</v>
      </c>
      <c r="DT10" s="91">
        <f>家計主要指標3!DW10-家計主要指標3!DT10</f>
        <v>-90000</v>
      </c>
      <c r="DU10" s="91">
        <f>家計主要指標3!DX10-家計主要指標3!DU10</f>
        <v>-1010000</v>
      </c>
      <c r="DV10" s="91">
        <f>家計主要指標3!DY10-家計主要指標3!DV10</f>
        <v>-770000</v>
      </c>
      <c r="DW10" s="91">
        <f>家計主要指標3!DZ10-家計主要指標3!DW10</f>
        <v>360000</v>
      </c>
      <c r="DX10" s="91">
        <f>家計主要指標3!EA10-家計主要指標3!DX10</f>
        <v>1250000</v>
      </c>
      <c r="DY10" s="91">
        <f>家計主要指標3!EB10-家計主要指標3!DY10</f>
        <v>-70000</v>
      </c>
      <c r="DZ10" s="91">
        <f>家計主要指標3!EC10-家計主要指標3!DZ10</f>
        <v>-320000</v>
      </c>
      <c r="EA10" s="91">
        <f>家計主要指標3!ED10-家計主要指標3!EA10</f>
        <v>-670000</v>
      </c>
      <c r="EB10" s="91">
        <f>家計主要指標3!EE10-家計主要指標3!EB10</f>
        <v>300000</v>
      </c>
      <c r="EC10" s="91">
        <f>家計主要指標3!EF10-家計主要指標3!EC10</f>
        <v>480000</v>
      </c>
      <c r="ED10" s="91">
        <f>家計主要指標3!EG10-家計主要指標3!ED10</f>
        <v>1450000</v>
      </c>
      <c r="EE10" s="91">
        <f>家計主要指標3!EH10-家計主要指標3!EE10</f>
        <v>-270000</v>
      </c>
      <c r="EF10" s="91">
        <f>家計主要指標3!EI10-家計主要指標3!EF10</f>
        <v>450000</v>
      </c>
      <c r="EG10" s="91">
        <f>家計主要指標3!EJ10-家計主要指標3!EG10</f>
        <v>-1050000</v>
      </c>
      <c r="EH10" s="91">
        <f>家計主要指標3!EK10-家計主要指標3!EH10</f>
        <v>-540000</v>
      </c>
      <c r="EI10" s="91">
        <f>家計主要指標3!EL10-家計主要指標3!EI10</f>
        <v>160000</v>
      </c>
      <c r="EJ10" s="91">
        <f>家計主要指標3!EM10-家計主要指標3!EJ10</f>
        <v>-240000</v>
      </c>
      <c r="EK10" s="91">
        <f>家計主要指標3!EN10-家計主要指標3!EK10</f>
        <v>2190000</v>
      </c>
      <c r="EL10" s="91">
        <f>家計主要指標3!EO10-家計主要指標3!EL10</f>
        <v>-10000</v>
      </c>
      <c r="EM10" s="91">
        <f>家計主要指標3!EP10-家計主要指標3!EM10</f>
        <v>40000</v>
      </c>
      <c r="EN10" s="91">
        <f>家計主要指標3!EQ10-家計主要指標3!EN10</f>
        <v>0</v>
      </c>
      <c r="EO10" s="91">
        <f>家計主要指標3!ER10-家計主要指標3!EO10</f>
        <v>260000</v>
      </c>
      <c r="EP10" s="91">
        <f>家計主要指標3!ES10-家計主要指標3!EP10</f>
        <v>1110000</v>
      </c>
      <c r="EQ10" s="91">
        <f>家計主要指標3!ET10-家計主要指標3!EQ10</f>
        <v>390000</v>
      </c>
      <c r="ER10" s="91">
        <f>家計主要指標3!EU10-家計主要指標3!ER10</f>
        <v>130000</v>
      </c>
      <c r="ES10" s="91">
        <f>家計主要指標3!EV10-家計主要指標3!ES10</f>
        <v>-640000</v>
      </c>
      <c r="ET10" s="91">
        <f>家計主要指標3!EW10-家計主要指標3!ET10</f>
        <v>420000</v>
      </c>
      <c r="EU10" s="91">
        <f>家計主要指標3!EX10-家計主要指標3!EU10</f>
        <v>270000</v>
      </c>
      <c r="EV10" s="91">
        <f>家計主要指標3!EY10-家計主要指標3!EV10</f>
        <v>720000</v>
      </c>
      <c r="EW10" s="91">
        <f>家計主要指標3!EZ10-家計主要指標3!EW10</f>
        <v>3210000</v>
      </c>
    </row>
    <row r="11" spans="1:153" s="83" customFormat="1">
      <c r="B11" s="83" t="s">
        <v>271</v>
      </c>
      <c r="D11" s="83">
        <v>3596</v>
      </c>
      <c r="E11" s="83">
        <v>8771</v>
      </c>
      <c r="F11" s="83">
        <v>9864</v>
      </c>
      <c r="G11" s="83">
        <v>25790</v>
      </c>
      <c r="I11" s="83" t="s">
        <v>271</v>
      </c>
      <c r="K11" s="83">
        <v>15566</v>
      </c>
      <c r="L11" s="83">
        <v>19211</v>
      </c>
      <c r="N11" s="83" t="s">
        <v>271</v>
      </c>
      <c r="P11" s="83">
        <v>15200</v>
      </c>
      <c r="Q11" s="83">
        <v>15100</v>
      </c>
      <c r="R11" s="83">
        <v>26400</v>
      </c>
      <c r="S11" s="83">
        <v>13900</v>
      </c>
      <c r="U11" s="83" t="s">
        <v>271</v>
      </c>
      <c r="W11" s="83">
        <v>19600</v>
      </c>
      <c r="X11" s="83">
        <v>24200</v>
      </c>
      <c r="Y11" s="83">
        <v>21600</v>
      </c>
      <c r="Z11" s="83">
        <v>29700</v>
      </c>
      <c r="AB11" s="83" t="s">
        <v>271</v>
      </c>
      <c r="AD11" s="83">
        <v>53300</v>
      </c>
      <c r="AE11" s="83">
        <v>90100</v>
      </c>
      <c r="AG11" s="83" t="s">
        <v>271</v>
      </c>
      <c r="AI11" s="83">
        <v>103000</v>
      </c>
      <c r="AJ11" s="83">
        <v>81300</v>
      </c>
      <c r="AK11" s="83">
        <v>89700</v>
      </c>
      <c r="AL11" s="83">
        <v>29600</v>
      </c>
      <c r="AM11" s="83">
        <v>86000</v>
      </c>
      <c r="AN11" s="83">
        <v>194000</v>
      </c>
      <c r="AO11" s="83">
        <v>76000</v>
      </c>
      <c r="AP11" s="83">
        <v>63000</v>
      </c>
      <c r="AR11" s="83" t="s">
        <v>271</v>
      </c>
      <c r="AT11" s="83">
        <v>86000</v>
      </c>
      <c r="AU11" s="83">
        <v>98000</v>
      </c>
      <c r="AV11" s="83">
        <v>133000</v>
      </c>
      <c r="AW11" s="83">
        <v>253000</v>
      </c>
      <c r="AX11" s="83">
        <v>174000</v>
      </c>
      <c r="AY11" s="83">
        <v>123000</v>
      </c>
      <c r="AZ11" s="83">
        <v>77000</v>
      </c>
      <c r="BA11" s="83">
        <v>21000</v>
      </c>
      <c r="BB11" s="83">
        <v>95000</v>
      </c>
      <c r="BC11" s="83">
        <v>145000</v>
      </c>
      <c r="BD11" s="83">
        <v>71000</v>
      </c>
      <c r="BE11" s="83">
        <v>144000</v>
      </c>
      <c r="BF11" s="83">
        <v>76000</v>
      </c>
      <c r="BG11" s="83">
        <v>100000</v>
      </c>
      <c r="BI11" s="83" t="s">
        <v>271</v>
      </c>
      <c r="BK11" s="83">
        <v>49000</v>
      </c>
      <c r="BL11" s="83">
        <v>107000</v>
      </c>
      <c r="BM11" s="83">
        <v>104000</v>
      </c>
      <c r="BN11" s="83">
        <v>12000</v>
      </c>
      <c r="BO11" s="83">
        <v>16000</v>
      </c>
      <c r="BP11" s="83">
        <v>105000</v>
      </c>
      <c r="BQ11" s="83">
        <v>155000</v>
      </c>
      <c r="BR11" s="83">
        <v>66000</v>
      </c>
      <c r="BS11" s="83">
        <v>183000</v>
      </c>
      <c r="BT11" s="83">
        <v>293000</v>
      </c>
      <c r="BV11" s="83" t="s">
        <v>271</v>
      </c>
      <c r="BX11" s="83">
        <v>142000</v>
      </c>
      <c r="BY11" s="83">
        <v>286000</v>
      </c>
      <c r="BZ11" s="83">
        <v>132000</v>
      </c>
      <c r="CA11" s="83">
        <v>-2000</v>
      </c>
      <c r="CB11" s="83">
        <v>97000</v>
      </c>
      <c r="CC11" s="83">
        <v>15000</v>
      </c>
      <c r="CE11" s="83" t="s">
        <v>271</v>
      </c>
      <c r="CG11" s="83">
        <v>44000</v>
      </c>
      <c r="CH11" s="83">
        <v>-40000</v>
      </c>
      <c r="CI11" s="83">
        <v>245000</v>
      </c>
      <c r="CJ11" s="83">
        <v>53000</v>
      </c>
      <c r="CK11" s="83">
        <v>393000</v>
      </c>
      <c r="CL11" s="83">
        <v>599000</v>
      </c>
      <c r="CM11" s="83">
        <v>330000</v>
      </c>
      <c r="CN11" s="83">
        <v>592000</v>
      </c>
      <c r="CO11" s="83">
        <v>430000</v>
      </c>
      <c r="CP11" s="87">
        <v>332000</v>
      </c>
      <c r="CQ11" s="83">
        <v>384000</v>
      </c>
      <c r="CR11" s="83">
        <v>537000</v>
      </c>
      <c r="CS11" s="83">
        <v>105000</v>
      </c>
      <c r="CT11" s="83">
        <v>-100000</v>
      </c>
      <c r="CU11" s="83">
        <f>家計主要指標3!CU11-家計主要指標3!CS11</f>
        <v>657000</v>
      </c>
      <c r="CV11" s="83">
        <f>家計主要指標3!CV11-家計主要指標3!CT11</f>
        <v>-311000</v>
      </c>
      <c r="CW11" s="83">
        <f>家計主要指標3!CW11-家計主要指標3!CU11</f>
        <v>-411000</v>
      </c>
      <c r="CX11" s="83">
        <f>家計主要指標3!CX11-家計主要指標3!CV11</f>
        <v>1045000</v>
      </c>
      <c r="CZ11" s="83" t="s">
        <v>326</v>
      </c>
      <c r="DB11" s="89">
        <f>家計主要指標3!DE11-家計主要指標3!DB11</f>
        <v>-80000</v>
      </c>
      <c r="DC11" s="91">
        <f>家計主要指標3!DF11-家計主要指標3!DC11</f>
        <v>50000</v>
      </c>
      <c r="DD11" s="91">
        <f>家計主要指標3!DG11-家計主要指標3!DD11</f>
        <v>880000</v>
      </c>
      <c r="DE11" s="91">
        <f>家計主要指標3!DH11-家計主要指標3!DE11</f>
        <v>510000</v>
      </c>
      <c r="DF11" s="91">
        <f>家計主要指標3!DI11-家計主要指標3!DF11</f>
        <v>280000</v>
      </c>
      <c r="DG11" s="91">
        <f>家計主要指標3!DJ11-家計主要指標3!DG11</f>
        <v>1940000</v>
      </c>
      <c r="DH11" s="91">
        <f>家計主要指標3!DK11-家計主要指標3!DH11</f>
        <v>-440000</v>
      </c>
      <c r="DI11" s="91">
        <f>家計主要指標3!DL11-家計主要指標3!DI11</f>
        <v>620000</v>
      </c>
      <c r="DJ11" s="91">
        <f>家計主要指標3!DM11-家計主要指標3!DJ11</f>
        <v>-460000</v>
      </c>
      <c r="DK11" s="91">
        <f>家計主要指標3!DN11-家計主要指標3!DK11</f>
        <v>160000</v>
      </c>
      <c r="DL11" s="91">
        <f>家計主要指標3!DO11-家計主要指標3!DL11</f>
        <v>300000</v>
      </c>
      <c r="DM11" s="91">
        <f>家計主要指標3!DP11-家計主要指標3!DM11</f>
        <v>-2440000</v>
      </c>
      <c r="DN11" s="91">
        <f>家計主要指標3!DQ11-家計主要指標3!DN11</f>
        <v>370000</v>
      </c>
      <c r="DO11" s="91">
        <f>家計主要指標3!DR11-家計主要指標3!DO11</f>
        <v>-200000</v>
      </c>
      <c r="DP11" s="91">
        <f>家計主要指標3!DS11-家計主要指標3!DP11</f>
        <v>1860000</v>
      </c>
      <c r="DQ11" s="91">
        <f>家計主要指標3!DT11-家計主要指標3!DQ11</f>
        <v>-110000</v>
      </c>
      <c r="DR11" s="91">
        <f>家計主要指標3!DU11-家計主要指標3!DR11</f>
        <v>-260000</v>
      </c>
      <c r="DS11" s="91">
        <f>家計主要指標3!DV11-家計主要指標3!DS11</f>
        <v>480000</v>
      </c>
      <c r="DT11" s="91">
        <f>家計主要指標3!DW11-家計主要指標3!DT11</f>
        <v>-70000</v>
      </c>
      <c r="DU11" s="91">
        <f>家計主要指標3!DX11-家計主要指標3!DU11</f>
        <v>-850000</v>
      </c>
      <c r="DV11" s="91">
        <f>家計主要指標3!DY11-家計主要指標3!DV11</f>
        <v>-700000</v>
      </c>
      <c r="DW11" s="91">
        <f>家計主要指標3!DZ11-家計主要指標3!DW11</f>
        <v>330000</v>
      </c>
      <c r="DX11" s="91">
        <f>家計主要指標3!EA11-家計主要指標3!DX11</f>
        <v>1100000</v>
      </c>
      <c r="DY11" s="91">
        <f>家計主要指標3!EB11-家計主要指標3!DY11</f>
        <v>-280000</v>
      </c>
      <c r="DZ11" s="91">
        <f>家計主要指標3!EC11-家計主要指標3!DZ11</f>
        <v>-280000</v>
      </c>
      <c r="EA11" s="91">
        <f>家計主要指標3!ED11-家計主要指標3!EA11</f>
        <v>-440000</v>
      </c>
      <c r="EB11" s="91">
        <f>家計主要指標3!EE11-家計主要指標3!EB11</f>
        <v>470000</v>
      </c>
      <c r="EC11" s="91">
        <f>家計主要指標3!EF11-家計主要指標3!EC11</f>
        <v>470000</v>
      </c>
      <c r="ED11" s="91">
        <f>家計主要指標3!EG11-家計主要指標3!ED11</f>
        <v>1400000</v>
      </c>
      <c r="EE11" s="91">
        <f>家計主要指標3!EH11-家計主要指標3!EE11</f>
        <v>-350000</v>
      </c>
      <c r="EF11" s="91">
        <f>家計主要指標3!EI11-家計主要指標3!EF11</f>
        <v>390000</v>
      </c>
      <c r="EG11" s="91">
        <f>家計主要指標3!EJ11-家計主要指標3!EG11</f>
        <v>-990000</v>
      </c>
      <c r="EH11" s="91">
        <f>家計主要指標3!EK11-家計主要指標3!EH11</f>
        <v>-550000</v>
      </c>
      <c r="EI11" s="91">
        <f>家計主要指標3!EL11-家計主要指標3!EI11</f>
        <v>230000</v>
      </c>
      <c r="EJ11" s="91">
        <f>家計主要指標3!EM11-家計主要指標3!EJ11</f>
        <v>-270000</v>
      </c>
      <c r="EK11" s="91">
        <f>家計主要指標3!EN11-家計主要指標3!EK11</f>
        <v>1710000</v>
      </c>
      <c r="EL11" s="91">
        <f>家計主要指標3!EO11-家計主要指標3!EL11</f>
        <v>-120000</v>
      </c>
      <c r="EM11" s="91">
        <f>家計主要指標3!EP11-家計主要指標3!EM11</f>
        <v>-30000</v>
      </c>
      <c r="EN11" s="91">
        <f>家計主要指標3!EQ11-家計主要指標3!EN11</f>
        <v>-100000</v>
      </c>
      <c r="EO11" s="91">
        <f>家計主要指標3!ER11-家計主要指標3!EO11</f>
        <v>180000</v>
      </c>
      <c r="EP11" s="91">
        <f>家計主要指標3!ES11-家計主要指標3!EP11</f>
        <v>1100000</v>
      </c>
      <c r="EQ11" s="91">
        <f>家計主要指標3!ET11-家計主要指標3!EQ11</f>
        <v>850000</v>
      </c>
      <c r="ER11" s="91">
        <f>家計主要指標3!EU11-家計主要指標3!ER11</f>
        <v>230000</v>
      </c>
      <c r="ES11" s="91">
        <f>家計主要指標3!EV11-家計主要指標3!ES11</f>
        <v>-900000</v>
      </c>
      <c r="ET11" s="91">
        <f>家計主要指標3!EW11-家計主要指標3!ET11</f>
        <v>140000</v>
      </c>
      <c r="EU11" s="91">
        <f>家計主要指標3!EX11-家計主要指標3!EU11</f>
        <v>220000</v>
      </c>
      <c r="EV11" s="91">
        <f>家計主要指標3!EY11-家計主要指標3!EV11</f>
        <v>940000</v>
      </c>
      <c r="EW11" s="91">
        <f>家計主要指標3!EZ11-家計主要指標3!EW11</f>
        <v>1540000</v>
      </c>
    </row>
    <row r="12" spans="1:153" s="83" customFormat="1">
      <c r="C12" s="83" t="s">
        <v>276</v>
      </c>
      <c r="D12" s="83">
        <v>683</v>
      </c>
      <c r="E12" s="83">
        <v>374</v>
      </c>
      <c r="F12" s="83">
        <v>974</v>
      </c>
      <c r="G12" s="83">
        <v>271</v>
      </c>
      <c r="J12" s="83" t="s">
        <v>276</v>
      </c>
      <c r="K12" s="83">
        <v>2029</v>
      </c>
      <c r="L12" s="83">
        <v>1242</v>
      </c>
      <c r="O12" s="83" t="s">
        <v>296</v>
      </c>
      <c r="P12" s="83">
        <v>300</v>
      </c>
      <c r="Q12" s="83">
        <v>0</v>
      </c>
      <c r="R12" s="83">
        <v>300</v>
      </c>
      <c r="S12" s="83">
        <v>0</v>
      </c>
      <c r="V12" s="83" t="s">
        <v>298</v>
      </c>
      <c r="W12" s="83">
        <v>15100</v>
      </c>
      <c r="X12" s="83">
        <v>21800</v>
      </c>
      <c r="Y12" s="83">
        <v>17800</v>
      </c>
      <c r="Z12" s="83">
        <v>27100</v>
      </c>
      <c r="AC12" s="83" t="s">
        <v>298</v>
      </c>
      <c r="AD12" s="83">
        <v>40200</v>
      </c>
      <c r="AE12" s="83">
        <v>54900</v>
      </c>
      <c r="AH12" s="83" t="s">
        <v>307</v>
      </c>
      <c r="AI12" s="83">
        <v>0</v>
      </c>
      <c r="AJ12" s="83">
        <v>700</v>
      </c>
      <c r="AK12" s="83">
        <v>500</v>
      </c>
      <c r="AL12" s="83">
        <v>500</v>
      </c>
      <c r="AM12" s="83">
        <v>1000</v>
      </c>
      <c r="AN12" s="83">
        <v>0</v>
      </c>
      <c r="AO12" s="83">
        <v>1000</v>
      </c>
      <c r="AP12" s="83">
        <v>0</v>
      </c>
      <c r="AS12" s="83" t="s">
        <v>307</v>
      </c>
      <c r="AT12" s="83">
        <v>1000</v>
      </c>
      <c r="AU12" s="83">
        <v>6000</v>
      </c>
      <c r="AV12" s="83">
        <v>1000</v>
      </c>
      <c r="AW12" s="83">
        <v>1000</v>
      </c>
      <c r="AX12" s="83">
        <v>1000</v>
      </c>
      <c r="AY12" s="83">
        <v>0</v>
      </c>
      <c r="AZ12" s="83">
        <v>2000</v>
      </c>
      <c r="BA12" s="83">
        <v>1000</v>
      </c>
      <c r="BB12" s="83">
        <v>2000</v>
      </c>
      <c r="BC12" s="83">
        <v>-2000</v>
      </c>
      <c r="BD12" s="83">
        <v>1000</v>
      </c>
      <c r="BE12" s="83">
        <v>0</v>
      </c>
      <c r="BF12" s="83">
        <v>1000</v>
      </c>
      <c r="BG12" s="83">
        <v>3000</v>
      </c>
      <c r="BJ12" s="83" t="s">
        <v>307</v>
      </c>
      <c r="BK12" s="83">
        <v>1000</v>
      </c>
      <c r="BL12" s="83">
        <v>-1000</v>
      </c>
      <c r="BM12" s="83">
        <v>2000</v>
      </c>
      <c r="BN12" s="83">
        <v>-1000</v>
      </c>
      <c r="BO12" s="83">
        <v>2000</v>
      </c>
      <c r="BP12" s="83">
        <v>-5000</v>
      </c>
      <c r="BQ12" s="83">
        <v>2000</v>
      </c>
      <c r="BR12" s="83">
        <v>3000</v>
      </c>
      <c r="BS12" s="83">
        <v>2000</v>
      </c>
      <c r="BT12" s="83">
        <v>3000</v>
      </c>
      <c r="BW12" s="83" t="s">
        <v>307</v>
      </c>
      <c r="BX12" s="83">
        <v>1000</v>
      </c>
      <c r="BY12" s="83">
        <v>-2000</v>
      </c>
      <c r="BZ12" s="83">
        <v>0</v>
      </c>
      <c r="CA12" s="83">
        <v>2000</v>
      </c>
      <c r="CB12" s="83">
        <v>4000</v>
      </c>
      <c r="CC12" s="83">
        <v>0</v>
      </c>
      <c r="CF12" s="83" t="s">
        <v>307</v>
      </c>
      <c r="CG12" s="83">
        <v>1000</v>
      </c>
      <c r="CH12" s="83">
        <v>1000</v>
      </c>
      <c r="CI12" s="83">
        <v>3000</v>
      </c>
      <c r="CJ12" s="83">
        <v>1000</v>
      </c>
      <c r="CK12" s="83">
        <v>4000</v>
      </c>
      <c r="CL12" s="83">
        <v>4000</v>
      </c>
      <c r="CM12" s="83">
        <v>5000</v>
      </c>
      <c r="CN12" s="83">
        <v>5000</v>
      </c>
      <c r="CO12" s="83">
        <v>5000</v>
      </c>
      <c r="CP12" s="87">
        <v>0</v>
      </c>
      <c r="CQ12" s="83">
        <v>1000</v>
      </c>
      <c r="CR12" s="83">
        <v>1000</v>
      </c>
      <c r="CS12" s="83">
        <v>0</v>
      </c>
      <c r="CT12" s="83">
        <v>3000</v>
      </c>
      <c r="CU12" s="83">
        <f>家計主要指標3!CU12-家計主要指標3!CS12</f>
        <v>4000</v>
      </c>
      <c r="CV12" s="83">
        <f>家計主要指標3!CV12-家計主要指標3!CT12</f>
        <v>21000</v>
      </c>
      <c r="CW12" s="83">
        <f>家計主要指標3!CW12-家計主要指標3!CU12</f>
        <v>1000</v>
      </c>
      <c r="CX12" s="83">
        <f>家計主要指標3!CX12-家計主要指標3!CV12</f>
        <v>-1000</v>
      </c>
      <c r="CZ12" s="83" t="s">
        <v>327</v>
      </c>
      <c r="DB12" s="89">
        <f>家計主要指標3!DE12-家計主要指標3!DB12</f>
        <v>10000</v>
      </c>
      <c r="DC12" s="91">
        <f>家計主要指標3!DF12-家計主要指標3!DC12</f>
        <v>90000</v>
      </c>
      <c r="DD12" s="91">
        <f>家計主要指標3!DG12-家計主要指標3!DD12</f>
        <v>330000</v>
      </c>
      <c r="DE12" s="91">
        <f>家計主要指標3!DH12-家計主要指標3!DE12</f>
        <v>20000</v>
      </c>
      <c r="DF12" s="91">
        <f>家計主要指標3!DI12-家計主要指標3!DF12</f>
        <v>90000</v>
      </c>
      <c r="DG12" s="91">
        <f>家計主要指標3!DJ12-家計主要指標3!DG12</f>
        <v>-160000</v>
      </c>
      <c r="DH12" s="91">
        <f>家計主要指標3!DK12-家計主要指標3!DH12</f>
        <v>40000</v>
      </c>
      <c r="DI12" s="91">
        <f>家計主要指標3!DL12-家計主要指標3!DI12</f>
        <v>-160000</v>
      </c>
      <c r="DJ12" s="91">
        <f>家計主要指標3!DM12-家計主要指標3!DJ12</f>
        <v>-240000</v>
      </c>
      <c r="DK12" s="91">
        <f>家計主要指標3!DN12-家計主要指標3!DK12</f>
        <v>-50000</v>
      </c>
      <c r="DL12" s="91">
        <f>家計主要指標3!DO12-家計主要指標3!DL12</f>
        <v>240000</v>
      </c>
      <c r="DM12" s="91">
        <f>家計主要指標3!DP12-家計主要指標3!DM12</f>
        <v>200000</v>
      </c>
      <c r="DN12" s="91">
        <f>家計主要指標3!DQ12-家計主要指標3!DN12</f>
        <v>20000</v>
      </c>
      <c r="DO12" s="91">
        <f>家計主要指標3!DR12-家計主要指標3!DO12</f>
        <v>520000</v>
      </c>
      <c r="DP12" s="91">
        <f>家計主要指標3!DS12-家計主要指標3!DP12</f>
        <v>-70000</v>
      </c>
      <c r="DQ12" s="91">
        <f>家計主要指標3!DT12-家計主要指標3!DQ12</f>
        <v>-60000</v>
      </c>
      <c r="DR12" s="91">
        <f>家計主要指標3!DU12-家計主要指標3!DR12</f>
        <v>-600000</v>
      </c>
      <c r="DS12" s="91">
        <f>家計主要指標3!DV12-家計主要指標3!DS12</f>
        <v>-10000</v>
      </c>
      <c r="DT12" s="91">
        <f>家計主要指標3!DW12-家計主要指標3!DT12</f>
        <v>-20000</v>
      </c>
      <c r="DU12" s="91">
        <f>家計主要指標3!DX12-家計主要指標3!DU12</f>
        <v>-120000</v>
      </c>
      <c r="DV12" s="91">
        <f>家計主要指標3!DY12-家計主要指標3!DV12</f>
        <v>-20000</v>
      </c>
      <c r="DW12" s="91">
        <f>家計主要指標3!DZ12-家計主要指標3!DW12</f>
        <v>30000</v>
      </c>
      <c r="DX12" s="91">
        <f>家計主要指標3!EA12-家計主要指標3!DX12</f>
        <v>140000</v>
      </c>
      <c r="DY12" s="91">
        <f>家計主要指標3!EB12-家計主要指標3!DY12</f>
        <v>150000</v>
      </c>
      <c r="DZ12" s="91">
        <f>家計主要指標3!EC12-家計主要指標3!DZ12</f>
        <v>-10000</v>
      </c>
      <c r="EA12" s="91">
        <f>家計主要指標3!ED12-家計主要指標3!EA12</f>
        <v>-210000</v>
      </c>
      <c r="EB12" s="91">
        <f>家計主要指標3!EE12-家計主要指標3!EB12</f>
        <v>-220000</v>
      </c>
      <c r="EC12" s="91">
        <f>家計主要指標3!EF12-家計主要指標3!EC12</f>
        <v>0</v>
      </c>
      <c r="ED12" s="91">
        <f>家計主要指標3!EG12-家計主要指標3!ED12</f>
        <v>10000</v>
      </c>
      <c r="EE12" s="91">
        <f>家計主要指標3!EH12-家計主要指標3!EE12</f>
        <v>70000</v>
      </c>
      <c r="EF12" s="91">
        <f>家計主要指標3!EI12-家計主要指標3!EF12</f>
        <v>60000</v>
      </c>
      <c r="EG12" s="91">
        <f>家計主要指標3!EJ12-家計主要指標3!EG12</f>
        <v>-50000</v>
      </c>
      <c r="EH12" s="91">
        <f>家計主要指標3!EK12-家計主要指標3!EH12</f>
        <v>-30000</v>
      </c>
      <c r="EI12" s="91">
        <f>家計主要指標3!EL12-家計主要指標3!EI12</f>
        <v>-80000</v>
      </c>
      <c r="EJ12" s="91">
        <f>家計主要指標3!EM12-家計主要指標3!EJ12</f>
        <v>30000</v>
      </c>
      <c r="EK12" s="91">
        <f>家計主要指標3!EN12-家計主要指標3!EK12</f>
        <v>460000</v>
      </c>
      <c r="EL12" s="91">
        <f>家計主要指標3!EO12-家計主要指標3!EL12</f>
        <v>90000</v>
      </c>
      <c r="EM12" s="91">
        <f>家計主要指標3!EP12-家計主要指標3!EM12</f>
        <v>80000</v>
      </c>
      <c r="EN12" s="91">
        <f>家計主要指標3!EQ12-家計主要指標3!EN12</f>
        <v>110000</v>
      </c>
      <c r="EO12" s="91">
        <f>家計主要指標3!ER12-家計主要指標3!EO12</f>
        <v>90000</v>
      </c>
      <c r="EP12" s="91">
        <f>家計主要指標3!ES12-家計主要指標3!EP12</f>
        <v>-30000</v>
      </c>
      <c r="EQ12" s="91">
        <f>家計主要指標3!ET12-家計主要指標3!EQ12</f>
        <v>-490000</v>
      </c>
      <c r="ER12" s="91">
        <f>家計主要指標3!EU12-家計主要指標3!ER12</f>
        <v>-120000</v>
      </c>
      <c r="ES12" s="91">
        <f>家計主要指標3!EV12-家計主要指標3!ES12</f>
        <v>280000</v>
      </c>
      <c r="ET12" s="91">
        <f>家計主要指標3!EW12-家計主要指標3!ET12</f>
        <v>330000</v>
      </c>
      <c r="EU12" s="91">
        <f>家計主要指標3!EX12-家計主要指標3!EU12</f>
        <v>40000</v>
      </c>
      <c r="EV12" s="91">
        <f>家計主要指標3!EY12-家計主要指標3!EV12</f>
        <v>-240000</v>
      </c>
      <c r="EW12" s="91">
        <f>家計主要指標3!EZ12-家計主要指標3!EW12</f>
        <v>1400000</v>
      </c>
    </row>
    <row r="13" spans="1:153" s="83" customFormat="1">
      <c r="O13" s="83" t="s">
        <v>301</v>
      </c>
      <c r="P13" s="83">
        <v>100</v>
      </c>
      <c r="Q13" s="83">
        <v>0</v>
      </c>
      <c r="R13" s="83">
        <v>3500</v>
      </c>
      <c r="S13" s="83">
        <v>0</v>
      </c>
      <c r="V13" s="83" t="s">
        <v>299</v>
      </c>
      <c r="W13" s="83">
        <v>3500</v>
      </c>
      <c r="X13" s="83">
        <v>-1900</v>
      </c>
      <c r="Y13" s="83">
        <v>1800</v>
      </c>
      <c r="Z13" s="83">
        <v>-3200</v>
      </c>
      <c r="AC13" s="83" t="s">
        <v>299</v>
      </c>
      <c r="AD13" s="83">
        <v>8200</v>
      </c>
      <c r="AE13" s="83">
        <v>200</v>
      </c>
      <c r="AH13" s="83" t="s">
        <v>298</v>
      </c>
      <c r="AI13" s="83">
        <v>90400</v>
      </c>
      <c r="AJ13" s="83">
        <v>72800</v>
      </c>
      <c r="AK13" s="83">
        <v>6800</v>
      </c>
      <c r="AL13" s="83">
        <v>-2500</v>
      </c>
      <c r="AM13" s="83">
        <v>33000</v>
      </c>
      <c r="AN13" s="83">
        <v>98000</v>
      </c>
      <c r="AO13" s="83">
        <v>51000</v>
      </c>
      <c r="AP13" s="83">
        <v>42000</v>
      </c>
      <c r="AS13" s="83" t="s">
        <v>313</v>
      </c>
      <c r="AT13" s="83">
        <v>17000</v>
      </c>
      <c r="AU13" s="83">
        <v>26000</v>
      </c>
      <c r="AV13" s="83">
        <v>60000</v>
      </c>
      <c r="AW13" s="83">
        <v>28000</v>
      </c>
      <c r="AX13" s="83">
        <v>69000</v>
      </c>
      <c r="AY13" s="83">
        <v>37000</v>
      </c>
      <c r="AZ13" s="83">
        <v>0</v>
      </c>
      <c r="BA13" s="83">
        <v>4000</v>
      </c>
      <c r="BB13" s="83">
        <v>25000</v>
      </c>
      <c r="BC13" s="83">
        <v>43000</v>
      </c>
      <c r="BD13" s="83">
        <v>19000</v>
      </c>
      <c r="BE13" s="83">
        <v>177000</v>
      </c>
      <c r="BF13" s="83">
        <v>-11000</v>
      </c>
      <c r="BG13" s="83">
        <v>-54000</v>
      </c>
      <c r="BJ13" s="83" t="s">
        <v>277</v>
      </c>
      <c r="BK13" s="83">
        <v>4000</v>
      </c>
      <c r="BL13" s="83">
        <v>97000</v>
      </c>
      <c r="BM13" s="83">
        <v>-1000</v>
      </c>
      <c r="BN13" s="83">
        <v>-96000</v>
      </c>
      <c r="BO13" s="83">
        <v>28000</v>
      </c>
      <c r="BP13" s="83">
        <v>25000</v>
      </c>
      <c r="BQ13" s="83">
        <v>33000</v>
      </c>
      <c r="BR13" s="83">
        <v>-57000</v>
      </c>
      <c r="BS13" s="83">
        <v>36000</v>
      </c>
      <c r="BT13" s="83">
        <v>129000</v>
      </c>
      <c r="BW13" s="83" t="s">
        <v>277</v>
      </c>
      <c r="BX13" s="83">
        <v>51000</v>
      </c>
      <c r="BY13" s="83">
        <v>213000</v>
      </c>
      <c r="BZ13" s="83">
        <v>56000</v>
      </c>
      <c r="CA13" s="83">
        <v>-15000</v>
      </c>
      <c r="CB13" s="83">
        <v>-4000</v>
      </c>
      <c r="CC13" s="83">
        <v>-37000</v>
      </c>
      <c r="CF13" s="83" t="s">
        <v>277</v>
      </c>
      <c r="CG13" s="83">
        <v>10000</v>
      </c>
      <c r="CH13" s="83">
        <v>-21000</v>
      </c>
      <c r="CI13" s="83">
        <v>52000</v>
      </c>
      <c r="CJ13" s="83">
        <v>1000</v>
      </c>
      <c r="CK13" s="83">
        <v>121000</v>
      </c>
      <c r="CL13" s="83">
        <v>339000</v>
      </c>
      <c r="CM13" s="83">
        <v>173000</v>
      </c>
      <c r="CN13" s="83">
        <v>118000</v>
      </c>
      <c r="CO13" s="83">
        <v>125000</v>
      </c>
      <c r="CP13" s="87">
        <v>73000</v>
      </c>
      <c r="CQ13" s="83">
        <v>89000</v>
      </c>
      <c r="CR13" s="83">
        <v>109000</v>
      </c>
      <c r="CS13" s="83">
        <v>116000</v>
      </c>
      <c r="CT13" s="83">
        <v>70000</v>
      </c>
      <c r="CU13" s="83">
        <f>家計主要指標3!CU13-家計主要指標3!CS13</f>
        <v>316000</v>
      </c>
      <c r="CV13" s="83">
        <f>家計主要指標3!CV13-家計主要指標3!CT13</f>
        <v>-47000</v>
      </c>
      <c r="CW13" s="83">
        <f>家計主要指標3!CW13-家計主要指標3!CU13</f>
        <v>11000</v>
      </c>
      <c r="CX13" s="83">
        <f>家計主要指標3!CX13-家計主要指標3!CV13</f>
        <v>865000</v>
      </c>
      <c r="DB13" s="89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</row>
    <row r="14" spans="1:153" s="83" customFormat="1">
      <c r="C14" s="83" t="s">
        <v>277</v>
      </c>
      <c r="D14" s="83">
        <v>499</v>
      </c>
      <c r="E14" s="83">
        <v>353</v>
      </c>
      <c r="F14" s="83">
        <v>-536</v>
      </c>
      <c r="G14" s="83">
        <v>537</v>
      </c>
      <c r="J14" s="83" t="s">
        <v>277</v>
      </c>
      <c r="K14" s="83">
        <v>5977</v>
      </c>
      <c r="L14" s="83">
        <v>2500</v>
      </c>
      <c r="O14" s="83" t="s">
        <v>298</v>
      </c>
      <c r="P14" s="83">
        <v>10600</v>
      </c>
      <c r="Q14" s="83">
        <v>7500</v>
      </c>
      <c r="R14" s="83">
        <v>19600</v>
      </c>
      <c r="S14" s="83">
        <v>13500</v>
      </c>
      <c r="V14" s="83" t="s">
        <v>300</v>
      </c>
      <c r="W14" s="83">
        <v>400</v>
      </c>
      <c r="X14" s="83">
        <v>-300</v>
      </c>
      <c r="Y14" s="83">
        <v>1100</v>
      </c>
      <c r="Z14" s="83">
        <v>1900</v>
      </c>
      <c r="AC14" s="83" t="s">
        <v>300</v>
      </c>
      <c r="AD14" s="83">
        <v>2700</v>
      </c>
      <c r="AE14" s="83">
        <v>34300</v>
      </c>
      <c r="AH14" s="83" t="s">
        <v>299</v>
      </c>
      <c r="AI14" s="83">
        <v>6500</v>
      </c>
      <c r="AJ14" s="83">
        <v>600</v>
      </c>
      <c r="AK14" s="83">
        <v>16300</v>
      </c>
      <c r="AL14" s="83">
        <v>31300</v>
      </c>
      <c r="AM14" s="83">
        <v>50000</v>
      </c>
      <c r="AN14" s="83">
        <v>90000</v>
      </c>
      <c r="AO14" s="83">
        <v>19000</v>
      </c>
      <c r="AP14" s="83">
        <v>18000</v>
      </c>
      <c r="AS14" s="83" t="s">
        <v>314</v>
      </c>
      <c r="AT14" s="83">
        <v>37000</v>
      </c>
      <c r="AU14" s="83">
        <v>35000</v>
      </c>
      <c r="AV14" s="83">
        <v>41000</v>
      </c>
      <c r="AW14" s="83">
        <v>173000</v>
      </c>
      <c r="AX14" s="83">
        <v>38000</v>
      </c>
      <c r="AY14" s="83">
        <v>94000</v>
      </c>
      <c r="AZ14" s="83">
        <v>16000</v>
      </c>
      <c r="BA14" s="83">
        <v>26000</v>
      </c>
      <c r="BB14" s="83">
        <v>36000</v>
      </c>
      <c r="BC14" s="83">
        <v>59000</v>
      </c>
      <c r="BD14" s="83">
        <v>-8000</v>
      </c>
      <c r="BE14" s="83">
        <v>-52000</v>
      </c>
      <c r="BF14" s="83">
        <v>6000</v>
      </c>
      <c r="BG14" s="83">
        <v>-25000</v>
      </c>
      <c r="BJ14" s="83" t="s">
        <v>314</v>
      </c>
      <c r="BK14" s="83">
        <v>7000</v>
      </c>
      <c r="BL14" s="83">
        <v>-8000</v>
      </c>
      <c r="BM14" s="83">
        <v>12000</v>
      </c>
      <c r="BN14" s="83">
        <v>108000</v>
      </c>
      <c r="BO14" s="83">
        <v>-15000</v>
      </c>
      <c r="BP14" s="83">
        <v>33000</v>
      </c>
      <c r="BQ14" s="83">
        <v>35000</v>
      </c>
      <c r="BR14" s="83">
        <v>-10000</v>
      </c>
      <c r="BS14" s="83">
        <v>33000</v>
      </c>
      <c r="BT14" s="83">
        <v>-35000</v>
      </c>
      <c r="BW14" s="83" t="s">
        <v>314</v>
      </c>
      <c r="BX14" s="83">
        <v>40000</v>
      </c>
      <c r="BY14" s="83">
        <v>31000</v>
      </c>
      <c r="BZ14" s="83">
        <v>73000</v>
      </c>
      <c r="CA14" s="83">
        <v>-46000</v>
      </c>
      <c r="CB14" s="83">
        <v>-17000</v>
      </c>
      <c r="CC14" s="83">
        <v>52000</v>
      </c>
      <c r="CF14" s="83" t="s">
        <v>325</v>
      </c>
      <c r="CG14" s="83">
        <v>20000</v>
      </c>
      <c r="CH14" s="83">
        <v>-3000</v>
      </c>
      <c r="CI14" s="83">
        <v>30000</v>
      </c>
      <c r="CJ14" s="83">
        <v>53000</v>
      </c>
      <c r="CK14" s="83">
        <v>41000</v>
      </c>
      <c r="CL14" s="83">
        <v>3000</v>
      </c>
      <c r="CM14" s="83">
        <v>51000</v>
      </c>
      <c r="CN14" s="83">
        <v>55000</v>
      </c>
      <c r="CO14" s="83">
        <v>21000</v>
      </c>
      <c r="CP14" s="87">
        <v>144000</v>
      </c>
      <c r="CQ14" s="83">
        <v>39000</v>
      </c>
      <c r="CR14" s="83">
        <v>30000</v>
      </c>
      <c r="CS14" s="83">
        <v>12000</v>
      </c>
      <c r="CT14" s="83">
        <v>-59000</v>
      </c>
      <c r="CU14" s="83">
        <f>家計主要指標3!CU14-家計主要指標3!CS14</f>
        <v>216000</v>
      </c>
      <c r="CV14" s="83">
        <f>家計主要指標3!CV14-家計主要指標3!CT14</f>
        <v>-126000</v>
      </c>
      <c r="CW14" s="83">
        <f>家計主要指標3!CW14-家計主要指標3!CU14</f>
        <v>-107000</v>
      </c>
      <c r="CX14" s="83">
        <f>家計主要指標3!CX14-家計主要指標3!CV14</f>
        <v>-315000</v>
      </c>
      <c r="DB14" s="89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</row>
    <row r="15" spans="1:153" s="83" customFormat="1">
      <c r="C15" s="83" t="s">
        <v>278</v>
      </c>
      <c r="D15" s="83">
        <v>1926</v>
      </c>
      <c r="E15" s="83">
        <v>109</v>
      </c>
      <c r="F15" s="83">
        <v>3135</v>
      </c>
      <c r="G15" s="83">
        <v>15636</v>
      </c>
      <c r="J15" s="83" t="s">
        <v>290</v>
      </c>
      <c r="K15" s="83">
        <v>4265</v>
      </c>
      <c r="L15" s="83">
        <v>-400</v>
      </c>
      <c r="O15" s="83" t="s">
        <v>299</v>
      </c>
      <c r="P15" s="83">
        <v>2900</v>
      </c>
      <c r="Q15" s="83">
        <v>7600</v>
      </c>
      <c r="R15" s="83">
        <v>2700</v>
      </c>
      <c r="S15" s="83">
        <v>300</v>
      </c>
      <c r="V15" s="83" t="s">
        <v>297</v>
      </c>
      <c r="W15" s="83">
        <v>600</v>
      </c>
      <c r="X15" s="83">
        <v>4600</v>
      </c>
      <c r="Y15" s="83">
        <v>900</v>
      </c>
      <c r="Z15" s="83">
        <v>3900</v>
      </c>
      <c r="AC15" s="83" t="s">
        <v>315</v>
      </c>
      <c r="AD15" s="83">
        <v>2200</v>
      </c>
      <c r="AE15" s="83">
        <v>600</v>
      </c>
      <c r="AH15" s="83" t="s">
        <v>300</v>
      </c>
      <c r="AI15" s="83">
        <v>5100</v>
      </c>
      <c r="AJ15" s="83">
        <v>6700</v>
      </c>
      <c r="AK15" s="83">
        <v>4200</v>
      </c>
      <c r="AL15" s="83">
        <v>-1100</v>
      </c>
      <c r="AM15" s="83">
        <v>1000</v>
      </c>
      <c r="AN15" s="83">
        <v>4000</v>
      </c>
      <c r="AO15" s="83">
        <v>2000</v>
      </c>
      <c r="AP15" s="83">
        <v>-1000</v>
      </c>
      <c r="AS15" s="83" t="s">
        <v>299</v>
      </c>
      <c r="AT15" s="83">
        <v>21000</v>
      </c>
      <c r="AU15" s="83">
        <v>16000</v>
      </c>
      <c r="AV15" s="83">
        <v>22000</v>
      </c>
      <c r="AW15" s="83">
        <v>53000</v>
      </c>
      <c r="AX15" s="83">
        <v>56000</v>
      </c>
      <c r="AY15" s="83">
        <v>1000</v>
      </c>
      <c r="AZ15" s="83">
        <v>46000</v>
      </c>
      <c r="BA15" s="83">
        <v>-10000</v>
      </c>
      <c r="BB15" s="83">
        <v>23000</v>
      </c>
      <c r="BC15" s="83">
        <v>7000</v>
      </c>
      <c r="BD15" s="83">
        <v>42000</v>
      </c>
      <c r="BE15" s="83">
        <v>15000</v>
      </c>
      <c r="BF15" s="83">
        <v>57000</v>
      </c>
      <c r="BG15" s="83">
        <v>142000</v>
      </c>
      <c r="BJ15" s="83" t="s">
        <v>324</v>
      </c>
      <c r="BK15" s="83">
        <v>20000</v>
      </c>
      <c r="BL15" s="83">
        <v>21000</v>
      </c>
      <c r="BM15" s="83">
        <v>48000</v>
      </c>
      <c r="BN15" s="83">
        <v>-30000</v>
      </c>
      <c r="BO15" s="83">
        <v>-1000</v>
      </c>
      <c r="BP15" s="83">
        <v>43000</v>
      </c>
      <c r="BQ15" s="83">
        <v>66000</v>
      </c>
      <c r="BR15" s="83">
        <v>128000</v>
      </c>
      <c r="BS15" s="83">
        <v>102000</v>
      </c>
      <c r="BT15" s="83">
        <v>146000</v>
      </c>
      <c r="BW15" s="83" t="s">
        <v>324</v>
      </c>
      <c r="BX15" s="83">
        <v>30000</v>
      </c>
      <c r="BY15" s="83">
        <v>35000</v>
      </c>
      <c r="BZ15" s="83">
        <v>-6000</v>
      </c>
      <c r="CA15" s="83">
        <v>3000</v>
      </c>
      <c r="CB15" s="83">
        <v>78000</v>
      </c>
      <c r="CC15" s="83">
        <v>5000</v>
      </c>
      <c r="CF15" s="83" t="s">
        <v>324</v>
      </c>
      <c r="CG15" s="83">
        <v>-1000</v>
      </c>
      <c r="CH15" s="83">
        <v>-9000</v>
      </c>
      <c r="CI15" s="83">
        <v>149000</v>
      </c>
      <c r="CJ15" s="83">
        <v>2000</v>
      </c>
      <c r="CK15" s="83">
        <v>176000</v>
      </c>
      <c r="CL15" s="83">
        <v>237000</v>
      </c>
      <c r="CM15" s="83">
        <v>93000</v>
      </c>
      <c r="CN15" s="83">
        <v>268000</v>
      </c>
      <c r="CO15" s="83">
        <v>208000</v>
      </c>
      <c r="CP15" s="87">
        <v>154000</v>
      </c>
      <c r="CQ15" s="83">
        <v>241000</v>
      </c>
      <c r="CR15" s="83">
        <v>404000</v>
      </c>
      <c r="CS15" s="83">
        <v>-40000</v>
      </c>
      <c r="CT15" s="83">
        <v>-122000</v>
      </c>
      <c r="CU15" s="83">
        <f>家計主要指標3!CU15-家計主要指標3!CS15</f>
        <v>207000</v>
      </c>
      <c r="CV15" s="83">
        <f>家計主要指標3!CV15-家計主要指標3!CT15</f>
        <v>-138000</v>
      </c>
      <c r="CW15" s="83">
        <f>家計主要指標3!CW15-家計主要指標3!CU15</f>
        <v>-229000</v>
      </c>
      <c r="CX15" s="83">
        <f>家計主要指標3!CX15-家計主要指標3!CV15</f>
        <v>518000</v>
      </c>
      <c r="DB15" s="89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</row>
    <row r="16" spans="1:153" s="83" customFormat="1">
      <c r="C16" s="83" t="s">
        <v>279</v>
      </c>
      <c r="D16" s="83">
        <v>313</v>
      </c>
      <c r="E16" s="83">
        <v>3529</v>
      </c>
      <c r="F16" s="83">
        <v>249</v>
      </c>
      <c r="G16" s="83">
        <v>0</v>
      </c>
      <c r="J16" s="83" t="s">
        <v>291</v>
      </c>
      <c r="K16" s="83">
        <v>450</v>
      </c>
      <c r="L16" s="83">
        <v>9071</v>
      </c>
      <c r="O16" s="83" t="s">
        <v>300</v>
      </c>
      <c r="P16" s="83">
        <v>1300</v>
      </c>
      <c r="Q16" s="83">
        <v>0</v>
      </c>
      <c r="R16" s="83">
        <v>400</v>
      </c>
      <c r="S16" s="83">
        <v>0</v>
      </c>
      <c r="AH16" s="83" t="s">
        <v>297</v>
      </c>
      <c r="AI16" s="83">
        <v>900</v>
      </c>
      <c r="AJ16" s="83">
        <v>500</v>
      </c>
      <c r="AK16" s="83">
        <v>600</v>
      </c>
      <c r="AL16" s="83">
        <v>1400</v>
      </c>
      <c r="AM16" s="83">
        <v>1000</v>
      </c>
      <c r="AN16" s="83">
        <v>1000</v>
      </c>
      <c r="AO16" s="83">
        <v>3000</v>
      </c>
      <c r="AP16" s="83">
        <v>3000</v>
      </c>
      <c r="AS16" s="83" t="s">
        <v>300</v>
      </c>
      <c r="AT16" s="83">
        <v>3000</v>
      </c>
      <c r="AU16" s="83">
        <v>9000</v>
      </c>
      <c r="AV16" s="83">
        <v>7000</v>
      </c>
      <c r="AW16" s="83">
        <v>-1000</v>
      </c>
      <c r="AX16" s="83">
        <v>9000</v>
      </c>
      <c r="AY16" s="83">
        <v>-10000</v>
      </c>
      <c r="AZ16" s="83">
        <v>10000</v>
      </c>
      <c r="BA16" s="83">
        <v>0</v>
      </c>
      <c r="BB16" s="83">
        <v>6000</v>
      </c>
      <c r="BC16" s="83">
        <v>37000</v>
      </c>
      <c r="BD16" s="83">
        <v>14000</v>
      </c>
      <c r="BE16" s="83">
        <v>-4000</v>
      </c>
      <c r="BF16" s="83">
        <v>21000</v>
      </c>
      <c r="BG16" s="83">
        <v>31000</v>
      </c>
      <c r="BJ16" s="83" t="s">
        <v>300</v>
      </c>
      <c r="BK16" s="83">
        <v>15000</v>
      </c>
      <c r="BL16" s="83">
        <v>-5000</v>
      </c>
      <c r="BM16" s="83">
        <v>28000</v>
      </c>
      <c r="BN16" s="83">
        <v>1000</v>
      </c>
      <c r="BO16" s="83">
        <v>-1000</v>
      </c>
      <c r="BP16" s="83">
        <v>7000</v>
      </c>
      <c r="BQ16" s="83">
        <v>11000</v>
      </c>
      <c r="BR16" s="83">
        <v>-8000</v>
      </c>
      <c r="BS16" s="83">
        <v>4000</v>
      </c>
      <c r="BT16" s="83">
        <v>46000</v>
      </c>
      <c r="BW16" s="83" t="s">
        <v>300</v>
      </c>
      <c r="BX16" s="83">
        <v>7000</v>
      </c>
      <c r="BY16" s="83">
        <v>0</v>
      </c>
      <c r="BZ16" s="83">
        <v>5000</v>
      </c>
      <c r="CA16" s="83">
        <v>-14000</v>
      </c>
      <c r="CB16" s="83">
        <v>25000</v>
      </c>
      <c r="CC16" s="83">
        <v>-5000</v>
      </c>
      <c r="CF16" s="83" t="s">
        <v>300</v>
      </c>
      <c r="CG16" s="83">
        <v>11000</v>
      </c>
      <c r="CH16" s="83">
        <v>-14000</v>
      </c>
      <c r="CI16" s="83">
        <v>10000</v>
      </c>
      <c r="CJ16" s="83">
        <v>-12000</v>
      </c>
      <c r="CK16" s="83">
        <v>19000</v>
      </c>
      <c r="CL16" s="83">
        <v>27000</v>
      </c>
      <c r="CM16" s="83">
        <v>8000</v>
      </c>
      <c r="CN16" s="83">
        <v>146000</v>
      </c>
      <c r="CO16" s="83">
        <v>57000</v>
      </c>
      <c r="CP16" s="87">
        <v>-47000</v>
      </c>
      <c r="CQ16" s="83">
        <v>7000</v>
      </c>
      <c r="CR16" s="83">
        <v>-15000</v>
      </c>
      <c r="CS16" s="83">
        <v>14000</v>
      </c>
      <c r="CT16" s="83">
        <v>4000</v>
      </c>
      <c r="CU16" s="83">
        <f>家計主要指標3!CU16-家計主要指標3!CS16</f>
        <v>-69000</v>
      </c>
      <c r="CV16" s="83">
        <f>家計主要指標3!CV16-家計主要指標3!CT16</f>
        <v>-48000</v>
      </c>
      <c r="CW16" s="83">
        <f>家計主要指標3!CW16-家計主要指標3!CU16</f>
        <v>-84000</v>
      </c>
      <c r="CX16" s="83">
        <f>家計主要指標3!CX16-家計主要指標3!CV16</f>
        <v>-23000</v>
      </c>
      <c r="DB16" s="89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</row>
    <row r="17" spans="1:153" s="83" customFormat="1">
      <c r="C17" s="83" t="s">
        <v>275</v>
      </c>
      <c r="D17" s="83">
        <v>482</v>
      </c>
      <c r="E17" s="83">
        <v>1700</v>
      </c>
      <c r="F17" s="83">
        <v>4226</v>
      </c>
      <c r="G17" s="83">
        <v>5804</v>
      </c>
      <c r="J17" s="83" t="s">
        <v>275</v>
      </c>
      <c r="K17" s="83">
        <v>2726</v>
      </c>
      <c r="L17" s="83">
        <v>6798</v>
      </c>
      <c r="AS17" s="83" t="s">
        <v>315</v>
      </c>
      <c r="AT17" s="83">
        <v>6000</v>
      </c>
      <c r="AU17" s="83">
        <v>6000</v>
      </c>
      <c r="AV17" s="83">
        <v>2000</v>
      </c>
      <c r="AW17" s="83">
        <v>0</v>
      </c>
      <c r="AX17" s="83">
        <v>2000</v>
      </c>
      <c r="AY17" s="83">
        <v>0</v>
      </c>
      <c r="AZ17" s="83">
        <v>2000</v>
      </c>
      <c r="BA17" s="83">
        <v>0</v>
      </c>
      <c r="BB17" s="83">
        <v>3000</v>
      </c>
      <c r="BC17" s="83">
        <v>2000</v>
      </c>
      <c r="BD17" s="83">
        <v>2000</v>
      </c>
      <c r="BE17" s="83">
        <v>7000</v>
      </c>
      <c r="BF17" s="83">
        <v>2000</v>
      </c>
      <c r="BG17" s="83">
        <v>3000</v>
      </c>
      <c r="BJ17" s="83" t="s">
        <v>315</v>
      </c>
      <c r="BK17" s="83">
        <v>2000</v>
      </c>
      <c r="BL17" s="83">
        <v>3000</v>
      </c>
      <c r="BM17" s="83">
        <v>15000</v>
      </c>
      <c r="BN17" s="83">
        <v>30000</v>
      </c>
      <c r="BO17" s="83">
        <v>5000</v>
      </c>
      <c r="BP17" s="83">
        <v>2000</v>
      </c>
      <c r="BQ17" s="83">
        <v>8000</v>
      </c>
      <c r="BR17" s="83">
        <v>11000</v>
      </c>
      <c r="BS17" s="83">
        <v>6000</v>
      </c>
      <c r="BT17" s="83">
        <v>4000</v>
      </c>
      <c r="BW17" s="83" t="s">
        <v>329</v>
      </c>
      <c r="BX17" s="83">
        <v>13000</v>
      </c>
      <c r="BY17" s="83">
        <v>9000</v>
      </c>
      <c r="BZ17" s="83">
        <v>4000</v>
      </c>
      <c r="CA17" s="83">
        <v>68000</v>
      </c>
      <c r="CB17" s="83">
        <v>12000</v>
      </c>
      <c r="CC17" s="83">
        <v>0</v>
      </c>
      <c r="CF17" s="83" t="s">
        <v>329</v>
      </c>
      <c r="CG17" s="83">
        <v>5000</v>
      </c>
      <c r="CH17" s="83">
        <v>5000</v>
      </c>
      <c r="CI17" s="83">
        <v>1000</v>
      </c>
      <c r="CJ17" s="83">
        <v>8000</v>
      </c>
      <c r="CK17" s="83">
        <v>32000</v>
      </c>
      <c r="CL17" s="83">
        <v>-11000</v>
      </c>
      <c r="CM17" s="83">
        <v>0</v>
      </c>
      <c r="CN17" s="83">
        <v>1000</v>
      </c>
      <c r="CO17" s="83">
        <v>14000</v>
      </c>
      <c r="CP17" s="87">
        <v>9000</v>
      </c>
      <c r="CQ17" s="83">
        <v>7000</v>
      </c>
      <c r="CR17" s="83">
        <v>8000</v>
      </c>
      <c r="CS17" s="83">
        <v>3000</v>
      </c>
      <c r="CT17" s="83">
        <v>5000</v>
      </c>
      <c r="CU17" s="83">
        <f>家計主要指標3!CU17-家計主要指標3!CS17</f>
        <v>-16000</v>
      </c>
      <c r="CV17" s="83">
        <f>家計主要指標3!CV17-家計主要指標3!CT17</f>
        <v>26000</v>
      </c>
      <c r="CW17" s="83">
        <f>家計主要指標3!CW17-家計主要指標3!CU17</f>
        <v>-2000</v>
      </c>
      <c r="CX17" s="83">
        <f>家計主要指標3!CX17-家計主要指標3!CV17</f>
        <v>1000</v>
      </c>
      <c r="DB17" s="89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</row>
    <row r="18" spans="1:153" s="83" customFormat="1">
      <c r="C18" s="83" t="s">
        <v>257</v>
      </c>
      <c r="D18" s="83">
        <v>692</v>
      </c>
      <c r="E18" s="83">
        <v>2924</v>
      </c>
      <c r="F18" s="83">
        <v>1815</v>
      </c>
      <c r="G18" s="83">
        <v>3542</v>
      </c>
      <c r="J18" s="83" t="s">
        <v>292</v>
      </c>
      <c r="K18" s="83">
        <v>120</v>
      </c>
      <c r="L18" s="83">
        <v>0</v>
      </c>
      <c r="CP18" s="87"/>
      <c r="DB18" s="89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</row>
    <row r="19" spans="1:153" s="83" customFormat="1">
      <c r="B19" s="83" t="s">
        <v>272</v>
      </c>
      <c r="D19" s="83">
        <v>4439</v>
      </c>
      <c r="E19" s="83">
        <v>5403</v>
      </c>
      <c r="F19" s="83">
        <v>13615</v>
      </c>
      <c r="G19" s="83">
        <v>11159</v>
      </c>
      <c r="I19" s="83" t="s">
        <v>272</v>
      </c>
      <c r="K19" s="83">
        <v>18331</v>
      </c>
      <c r="L19" s="83">
        <v>10059</v>
      </c>
      <c r="N19" s="83" t="s">
        <v>272</v>
      </c>
      <c r="P19" s="83">
        <v>24200</v>
      </c>
      <c r="Q19" s="83">
        <v>42800</v>
      </c>
      <c r="R19" s="83">
        <v>35700</v>
      </c>
      <c r="S19" s="83">
        <v>44900</v>
      </c>
      <c r="U19" s="83" t="s">
        <v>272</v>
      </c>
      <c r="W19" s="83">
        <v>35100</v>
      </c>
      <c r="X19" s="83">
        <v>38000</v>
      </c>
      <c r="Y19" s="83">
        <v>33100</v>
      </c>
      <c r="Z19" s="83">
        <v>35900</v>
      </c>
      <c r="AB19" s="83" t="s">
        <v>272</v>
      </c>
      <c r="AD19" s="83">
        <v>47000</v>
      </c>
      <c r="AE19" s="83">
        <v>60400</v>
      </c>
      <c r="AG19" s="83" t="s">
        <v>272</v>
      </c>
      <c r="AI19" s="83">
        <v>69100</v>
      </c>
      <c r="AJ19" s="83">
        <v>125000</v>
      </c>
      <c r="AK19" s="83">
        <v>81200</v>
      </c>
      <c r="AL19" s="83">
        <v>-300</v>
      </c>
      <c r="AM19" s="83">
        <v>76000</v>
      </c>
      <c r="AN19" s="83">
        <v>237000</v>
      </c>
      <c r="AO19" s="83">
        <v>64000</v>
      </c>
      <c r="AP19" s="83">
        <v>59000</v>
      </c>
      <c r="AR19" s="83" t="s">
        <v>272</v>
      </c>
      <c r="AT19" s="83">
        <v>38000</v>
      </c>
      <c r="AU19" s="83">
        <v>23000</v>
      </c>
      <c r="AV19" s="83">
        <v>51000</v>
      </c>
      <c r="AW19" s="83">
        <v>94000</v>
      </c>
      <c r="AX19" s="83">
        <v>50000</v>
      </c>
      <c r="AY19" s="83">
        <v>56000</v>
      </c>
      <c r="AZ19" s="83">
        <v>54000</v>
      </c>
      <c r="BA19" s="83">
        <v>98000</v>
      </c>
      <c r="BB19" s="83">
        <v>59000</v>
      </c>
      <c r="BC19" s="83">
        <v>109000</v>
      </c>
      <c r="BD19" s="83">
        <v>17000</v>
      </c>
      <c r="BE19" s="83">
        <v>130000</v>
      </c>
      <c r="BF19" s="83">
        <v>24000</v>
      </c>
      <c r="BG19" s="83">
        <v>7000</v>
      </c>
      <c r="BI19" s="83" t="s">
        <v>272</v>
      </c>
      <c r="BK19" s="83">
        <v>27000</v>
      </c>
      <c r="BL19" s="83">
        <v>-33000</v>
      </c>
      <c r="BM19" s="83">
        <v>42000</v>
      </c>
      <c r="BN19" s="83">
        <v>292000</v>
      </c>
      <c r="BO19" s="83">
        <v>13000</v>
      </c>
      <c r="BP19" s="83">
        <v>-32000</v>
      </c>
      <c r="BQ19" s="83">
        <v>14000</v>
      </c>
      <c r="BR19" s="83">
        <v>44000</v>
      </c>
      <c r="BS19" s="83">
        <v>41000</v>
      </c>
      <c r="BT19" s="83">
        <v>195000</v>
      </c>
      <c r="BV19" s="83" t="s">
        <v>272</v>
      </c>
      <c r="BX19" s="83">
        <v>68000</v>
      </c>
      <c r="BY19" s="83">
        <v>-30000</v>
      </c>
      <c r="BZ19" s="83">
        <v>-25000</v>
      </c>
      <c r="CA19" s="83">
        <v>23000</v>
      </c>
      <c r="CB19" s="83">
        <v>92000</v>
      </c>
      <c r="CC19" s="83">
        <v>5000</v>
      </c>
      <c r="CE19" s="83" t="s">
        <v>272</v>
      </c>
      <c r="CG19" s="83">
        <v>34000</v>
      </c>
      <c r="CH19" s="83">
        <v>-40000</v>
      </c>
      <c r="CI19" s="83">
        <v>40000</v>
      </c>
      <c r="CJ19" s="83">
        <v>15000</v>
      </c>
      <c r="CK19" s="83">
        <v>-6000</v>
      </c>
      <c r="CL19" s="83">
        <v>13000</v>
      </c>
      <c r="CM19" s="83">
        <v>24000</v>
      </c>
      <c r="CN19" s="83">
        <v>-68000</v>
      </c>
      <c r="CO19" s="83">
        <v>50000</v>
      </c>
      <c r="CP19" s="87">
        <v>56000</v>
      </c>
      <c r="CQ19" s="83">
        <v>14000</v>
      </c>
      <c r="CR19" s="83">
        <v>69000</v>
      </c>
      <c r="CS19" s="83">
        <v>-12000</v>
      </c>
      <c r="CT19" s="83">
        <v>-39000</v>
      </c>
      <c r="CU19" s="83">
        <f>家計主要指標3!CU19-家計主要指標3!CS19</f>
        <v>-71000</v>
      </c>
      <c r="CV19" s="83">
        <f>家計主要指標3!CV19-家計主要指標3!CT19</f>
        <v>78000</v>
      </c>
      <c r="CW19" s="83">
        <f>家計主要指標3!CW19-家計主要指標3!CU19</f>
        <v>-120000</v>
      </c>
      <c r="CX19" s="83">
        <f>家計主要指標3!CX19-家計主要指標3!CV19</f>
        <v>-370000</v>
      </c>
      <c r="DB19" s="89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</row>
    <row r="20" spans="1:153" s="83" customFormat="1">
      <c r="C20" s="83" t="s">
        <v>280</v>
      </c>
      <c r="D20" s="83">
        <v>3811</v>
      </c>
      <c r="E20" s="83">
        <v>6703</v>
      </c>
      <c r="F20" s="83">
        <v>7858</v>
      </c>
      <c r="G20" s="83">
        <v>11729</v>
      </c>
      <c r="J20" s="83" t="s">
        <v>293</v>
      </c>
      <c r="K20" s="83">
        <v>11522</v>
      </c>
      <c r="L20" s="83">
        <v>7849</v>
      </c>
      <c r="O20" s="83" t="s">
        <v>293</v>
      </c>
      <c r="P20" s="83">
        <v>14800</v>
      </c>
      <c r="Q20" s="83">
        <v>36200</v>
      </c>
      <c r="R20" s="83">
        <v>20400</v>
      </c>
      <c r="S20" s="83">
        <v>24800</v>
      </c>
      <c r="V20" s="83" t="s">
        <v>293</v>
      </c>
      <c r="W20" s="83">
        <v>16900</v>
      </c>
      <c r="X20" s="83">
        <v>18700</v>
      </c>
      <c r="Y20" s="83">
        <v>19400</v>
      </c>
      <c r="Z20" s="83">
        <v>17000</v>
      </c>
      <c r="AC20" s="83" t="s">
        <v>293</v>
      </c>
      <c r="AD20" s="83">
        <v>29900</v>
      </c>
      <c r="AE20" s="83">
        <v>39800</v>
      </c>
      <c r="AH20" s="83" t="s">
        <v>293</v>
      </c>
      <c r="AI20" s="83">
        <v>46500</v>
      </c>
      <c r="AJ20" s="83">
        <v>94900</v>
      </c>
      <c r="AK20" s="83">
        <v>61500</v>
      </c>
      <c r="AL20" s="83">
        <v>-2800</v>
      </c>
      <c r="AM20" s="83">
        <v>55000</v>
      </c>
      <c r="AN20" s="83">
        <v>214000</v>
      </c>
      <c r="AO20" s="83">
        <v>45000</v>
      </c>
      <c r="AP20" s="83">
        <v>37000</v>
      </c>
      <c r="AS20" s="83" t="s">
        <v>293</v>
      </c>
      <c r="AT20" s="83">
        <v>25000</v>
      </c>
      <c r="AU20" s="83">
        <v>11000</v>
      </c>
      <c r="AV20" s="83">
        <v>34000</v>
      </c>
      <c r="AW20" s="83">
        <v>63000</v>
      </c>
      <c r="AX20" s="83">
        <v>28000</v>
      </c>
      <c r="AY20" s="83">
        <v>55000</v>
      </c>
      <c r="AZ20" s="83">
        <v>32000</v>
      </c>
      <c r="BA20" s="83">
        <v>77000</v>
      </c>
      <c r="BB20" s="83">
        <v>40000</v>
      </c>
      <c r="BC20" s="83">
        <v>102000</v>
      </c>
      <c r="BD20" s="83">
        <v>8000</v>
      </c>
      <c r="BE20" s="83">
        <v>108000</v>
      </c>
      <c r="BF20" s="83">
        <v>2000</v>
      </c>
      <c r="BG20" s="83">
        <v>-11000</v>
      </c>
      <c r="BJ20" s="83" t="s">
        <v>293</v>
      </c>
      <c r="BK20" s="83">
        <v>1000</v>
      </c>
      <c r="BL20" s="83">
        <v>-32000</v>
      </c>
      <c r="BM20" s="83">
        <v>21000</v>
      </c>
      <c r="BN20" s="83">
        <v>263000</v>
      </c>
      <c r="BO20" s="83">
        <v>-5000</v>
      </c>
      <c r="BP20" s="83">
        <v>-32000</v>
      </c>
      <c r="BQ20" s="83">
        <v>-7000</v>
      </c>
      <c r="BR20" s="83">
        <v>6000</v>
      </c>
      <c r="BS20" s="83">
        <v>37000</v>
      </c>
      <c r="BT20" s="83">
        <v>194000</v>
      </c>
      <c r="BW20" s="83" t="s">
        <v>293</v>
      </c>
      <c r="BX20" s="83">
        <v>32000</v>
      </c>
      <c r="BY20" s="83">
        <v>-54000</v>
      </c>
      <c r="BZ20" s="83">
        <v>-36000</v>
      </c>
      <c r="CA20" s="83">
        <v>-1000</v>
      </c>
      <c r="CB20" s="83">
        <v>53000</v>
      </c>
      <c r="CC20" s="83">
        <v>4000</v>
      </c>
      <c r="CF20" s="83" t="s">
        <v>293</v>
      </c>
      <c r="CG20" s="83">
        <v>5000</v>
      </c>
      <c r="CH20" s="83">
        <v>-23000</v>
      </c>
      <c r="CI20" s="83">
        <v>-4000</v>
      </c>
      <c r="CJ20" s="83">
        <v>-5000</v>
      </c>
      <c r="CK20" s="83">
        <v>-14000</v>
      </c>
      <c r="CL20" s="83">
        <v>-79000</v>
      </c>
      <c r="CM20" s="83">
        <v>-8000</v>
      </c>
      <c r="CN20" s="83">
        <v>-71000</v>
      </c>
      <c r="CO20" s="83">
        <v>18000</v>
      </c>
      <c r="CP20" s="87">
        <v>54000</v>
      </c>
      <c r="CQ20" s="83">
        <v>-11000</v>
      </c>
      <c r="CR20" s="83">
        <v>59000</v>
      </c>
      <c r="CS20" s="83">
        <v>-21000</v>
      </c>
      <c r="CT20" s="83">
        <v>-24000</v>
      </c>
      <c r="CU20" s="83">
        <f>家計主要指標3!CU20-家計主要指標3!CS20</f>
        <v>-82000</v>
      </c>
      <c r="CV20" s="83">
        <f>家計主要指標3!CV20-家計主要指標3!CT20</f>
        <v>156000</v>
      </c>
      <c r="CW20" s="83">
        <f>家計主要指標3!CW20-家計主要指標3!CU20</f>
        <v>-45000</v>
      </c>
      <c r="CX20" s="83">
        <f>家計主要指標3!CX20-家計主要指標3!CV20</f>
        <v>-332000</v>
      </c>
      <c r="DB20" s="89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</row>
    <row r="21" spans="1:153" s="83" customFormat="1">
      <c r="C21" s="83" t="s">
        <v>281</v>
      </c>
      <c r="D21" s="83">
        <v>1267</v>
      </c>
      <c r="E21" s="83">
        <v>1538</v>
      </c>
      <c r="F21" s="83">
        <v>5499</v>
      </c>
      <c r="G21" s="83">
        <v>-1636</v>
      </c>
      <c r="J21" s="83" t="s">
        <v>281</v>
      </c>
      <c r="K21" s="83">
        <v>2171</v>
      </c>
      <c r="L21" s="83">
        <v>-1154</v>
      </c>
      <c r="O21" s="83" t="s">
        <v>281</v>
      </c>
      <c r="P21" s="83">
        <v>2200</v>
      </c>
      <c r="Q21" s="83">
        <v>0</v>
      </c>
      <c r="R21" s="83">
        <v>5800</v>
      </c>
      <c r="S21" s="83">
        <v>4800</v>
      </c>
      <c r="V21" s="83" t="s">
        <v>281</v>
      </c>
      <c r="W21" s="83">
        <v>7800</v>
      </c>
      <c r="X21" s="83">
        <v>11000</v>
      </c>
      <c r="Y21" s="83">
        <v>5000</v>
      </c>
      <c r="Z21" s="83">
        <v>200</v>
      </c>
      <c r="AC21" s="83" t="s">
        <v>281</v>
      </c>
      <c r="AD21" s="83">
        <v>9400</v>
      </c>
      <c r="AE21" s="83">
        <v>10000</v>
      </c>
      <c r="AH21" s="83" t="s">
        <v>281</v>
      </c>
      <c r="AI21" s="83">
        <v>12700</v>
      </c>
      <c r="AJ21" s="83">
        <v>18600</v>
      </c>
      <c r="AK21" s="83">
        <v>10100</v>
      </c>
      <c r="AL21" s="83">
        <v>-5300</v>
      </c>
      <c r="AM21" s="83">
        <v>6000</v>
      </c>
      <c r="AN21" s="83">
        <v>17000</v>
      </c>
      <c r="AO21" s="83">
        <v>6000</v>
      </c>
      <c r="AP21" s="83">
        <v>0</v>
      </c>
      <c r="AS21" s="83" t="s">
        <v>281</v>
      </c>
      <c r="AT21" s="83">
        <v>9000</v>
      </c>
      <c r="AU21" s="83">
        <v>11000</v>
      </c>
      <c r="AV21" s="83">
        <v>8000</v>
      </c>
      <c r="AW21" s="83">
        <v>21000</v>
      </c>
      <c r="AX21" s="83">
        <v>7000</v>
      </c>
      <c r="AY21" s="83">
        <v>-5000</v>
      </c>
      <c r="AZ21" s="83">
        <v>6000</v>
      </c>
      <c r="BA21" s="83">
        <v>-1000</v>
      </c>
      <c r="BB21" s="83">
        <v>9000</v>
      </c>
      <c r="BC21" s="83">
        <v>-8000</v>
      </c>
      <c r="BD21" s="83">
        <v>0</v>
      </c>
      <c r="BE21" s="83">
        <v>-3000</v>
      </c>
      <c r="BF21" s="83">
        <v>0</v>
      </c>
      <c r="BG21" s="83">
        <v>-4000</v>
      </c>
      <c r="BJ21" s="83" t="s">
        <v>281</v>
      </c>
      <c r="BK21" s="83">
        <v>13000</v>
      </c>
      <c r="BL21" s="83">
        <v>-2000</v>
      </c>
      <c r="BM21" s="83">
        <v>7000</v>
      </c>
      <c r="BN21" s="83">
        <v>-3000</v>
      </c>
      <c r="BO21" s="83">
        <v>15000</v>
      </c>
      <c r="BP21" s="83">
        <v>-2000</v>
      </c>
      <c r="BQ21" s="83">
        <v>11000</v>
      </c>
      <c r="BR21" s="83">
        <v>15000</v>
      </c>
      <c r="BS21" s="83">
        <v>-4000</v>
      </c>
      <c r="BT21" s="83">
        <v>5000</v>
      </c>
      <c r="BW21" s="83" t="s">
        <v>281</v>
      </c>
      <c r="BX21" s="83">
        <v>19000</v>
      </c>
      <c r="BY21" s="83">
        <v>1000</v>
      </c>
      <c r="BZ21" s="83">
        <v>-4000</v>
      </c>
      <c r="CA21" s="83">
        <v>6000</v>
      </c>
      <c r="CB21" s="83">
        <v>19000</v>
      </c>
      <c r="CC21" s="83">
        <v>8000</v>
      </c>
      <c r="CF21" s="83" t="s">
        <v>281</v>
      </c>
      <c r="CG21" s="83">
        <v>16000</v>
      </c>
      <c r="CH21" s="83">
        <v>-5000</v>
      </c>
      <c r="CI21" s="83">
        <v>29000</v>
      </c>
      <c r="CJ21" s="83">
        <v>4000</v>
      </c>
      <c r="CK21" s="83">
        <v>3000</v>
      </c>
      <c r="CL21" s="83">
        <v>27000</v>
      </c>
      <c r="CM21" s="83">
        <v>5000</v>
      </c>
      <c r="CN21" s="83">
        <v>25000</v>
      </c>
      <c r="CO21" s="83">
        <v>14000</v>
      </c>
      <c r="CP21" s="87">
        <v>-3000</v>
      </c>
      <c r="CQ21" s="83">
        <v>8000</v>
      </c>
      <c r="CR21" s="83">
        <v>-5000</v>
      </c>
      <c r="CS21" s="83">
        <v>3000</v>
      </c>
      <c r="CT21" s="83">
        <v>-17000</v>
      </c>
      <c r="CU21" s="83">
        <f>家計主要指標3!CU21-家計主要指標3!CS21</f>
        <v>15000</v>
      </c>
      <c r="CV21" s="83">
        <f>家計主要指標3!CV21-家計主要指標3!CT21</f>
        <v>-71000</v>
      </c>
      <c r="CW21" s="83">
        <f>家計主要指標3!CW21-家計主要指標3!CU21</f>
        <v>-34000</v>
      </c>
      <c r="CX21" s="83">
        <f>家計主要指標3!CX21-家計主要指標3!CV21</f>
        <v>-122000</v>
      </c>
      <c r="DB21" s="89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</row>
    <row r="22" spans="1:153" s="83" customFormat="1">
      <c r="C22" s="83" t="s">
        <v>282</v>
      </c>
      <c r="D22" s="83">
        <v>639</v>
      </c>
      <c r="E22" s="83">
        <v>2838</v>
      </c>
      <c r="F22" s="83">
        <v>258</v>
      </c>
      <c r="G22" s="83">
        <v>1065</v>
      </c>
      <c r="J22" s="83" t="s">
        <v>282</v>
      </c>
      <c r="K22" s="83">
        <v>4638</v>
      </c>
      <c r="L22" s="83">
        <v>3364</v>
      </c>
      <c r="O22" s="83" t="s">
        <v>282</v>
      </c>
      <c r="P22" s="83">
        <v>7300</v>
      </c>
      <c r="Q22" s="83">
        <v>5200</v>
      </c>
      <c r="R22" s="83">
        <v>9000</v>
      </c>
      <c r="S22" s="83">
        <v>15300</v>
      </c>
      <c r="V22" s="83" t="s">
        <v>282</v>
      </c>
      <c r="W22" s="83">
        <v>10400</v>
      </c>
      <c r="X22" s="83">
        <v>8500</v>
      </c>
      <c r="Y22" s="83">
        <v>8600</v>
      </c>
      <c r="Z22" s="83">
        <v>21200</v>
      </c>
      <c r="AC22" s="83" t="s">
        <v>282</v>
      </c>
      <c r="AD22" s="83">
        <v>8600</v>
      </c>
      <c r="AE22" s="83">
        <v>12200</v>
      </c>
      <c r="AH22" s="83" t="s">
        <v>282</v>
      </c>
      <c r="AI22" s="83">
        <v>10600</v>
      </c>
      <c r="AJ22" s="83">
        <v>11000</v>
      </c>
      <c r="AK22" s="83">
        <v>9400</v>
      </c>
      <c r="AL22" s="83">
        <v>8700</v>
      </c>
      <c r="AM22" s="83">
        <v>11000</v>
      </c>
      <c r="AN22" s="83">
        <v>7000</v>
      </c>
      <c r="AO22" s="83">
        <v>9000</v>
      </c>
      <c r="AP22" s="83">
        <v>22000</v>
      </c>
      <c r="AS22" s="83" t="s">
        <v>282</v>
      </c>
      <c r="AT22" s="83">
        <v>5000</v>
      </c>
      <c r="AU22" s="83">
        <v>3000</v>
      </c>
      <c r="AV22" s="83">
        <v>8000</v>
      </c>
      <c r="AW22" s="83">
        <v>10000</v>
      </c>
      <c r="AX22" s="83">
        <v>14000</v>
      </c>
      <c r="AY22" s="83">
        <v>8000</v>
      </c>
      <c r="AZ22" s="83">
        <v>15000</v>
      </c>
      <c r="BA22" s="83">
        <v>15000</v>
      </c>
      <c r="BB22" s="83">
        <v>12000</v>
      </c>
      <c r="BC22" s="83">
        <v>17000</v>
      </c>
      <c r="BD22" s="83">
        <v>11000</v>
      </c>
      <c r="BE22" s="83">
        <v>24000</v>
      </c>
      <c r="BF22" s="83">
        <v>20000</v>
      </c>
      <c r="BG22" s="83">
        <v>26000</v>
      </c>
      <c r="BJ22" s="83" t="s">
        <v>282</v>
      </c>
      <c r="BK22" s="83">
        <v>12000</v>
      </c>
      <c r="BL22" s="83">
        <v>3000</v>
      </c>
      <c r="BM22" s="83">
        <v>13000</v>
      </c>
      <c r="BN22" s="83">
        <v>33000</v>
      </c>
      <c r="BO22" s="83">
        <v>3000</v>
      </c>
      <c r="BP22" s="83">
        <v>2000</v>
      </c>
      <c r="BQ22" s="83">
        <v>8000</v>
      </c>
      <c r="BR22" s="83">
        <v>22000</v>
      </c>
      <c r="BS22" s="83">
        <v>11000</v>
      </c>
      <c r="BT22" s="83">
        <v>6000</v>
      </c>
      <c r="BW22" s="83" t="s">
        <v>282</v>
      </c>
      <c r="BX22" s="83">
        <v>15000</v>
      </c>
      <c r="BY22" s="83">
        <v>22000</v>
      </c>
      <c r="BZ22" s="83">
        <v>15000</v>
      </c>
      <c r="CA22" s="83">
        <v>18000</v>
      </c>
      <c r="CB22" s="83">
        <v>19000</v>
      </c>
      <c r="CC22" s="83">
        <v>-6000</v>
      </c>
      <c r="CF22" s="83" t="s">
        <v>282</v>
      </c>
      <c r="CG22" s="83">
        <v>12000</v>
      </c>
      <c r="CH22" s="83">
        <v>-11000</v>
      </c>
      <c r="CI22" s="83">
        <v>12000</v>
      </c>
      <c r="CJ22" s="83">
        <v>13000</v>
      </c>
      <c r="CK22" s="83">
        <v>7000</v>
      </c>
      <c r="CL22" s="83">
        <v>58000</v>
      </c>
      <c r="CM22" s="83">
        <v>27000</v>
      </c>
      <c r="CN22" s="83">
        <v>-23000</v>
      </c>
      <c r="CO22" s="83">
        <v>18000</v>
      </c>
      <c r="CP22" s="87">
        <v>10000</v>
      </c>
      <c r="CQ22" s="83">
        <v>18000</v>
      </c>
      <c r="CR22" s="83">
        <v>34000</v>
      </c>
      <c r="CS22" s="83">
        <v>4000</v>
      </c>
      <c r="CT22" s="83">
        <v>-1000</v>
      </c>
      <c r="CU22" s="83">
        <f>家計主要指標3!CU22-家計主要指標3!CS22</f>
        <v>-27000</v>
      </c>
      <c r="CV22" s="83">
        <f>家計主要指標3!CV22-家計主要指標3!CT22</f>
        <v>0</v>
      </c>
      <c r="CW22" s="83">
        <f>家計主要指標3!CW22-家計主要指標3!CU22</f>
        <v>-7000</v>
      </c>
      <c r="CX22" s="83">
        <f>家計主要指標3!CX22-家計主要指標3!CV22</f>
        <v>53000</v>
      </c>
      <c r="CZ22" s="83" t="s">
        <v>282</v>
      </c>
      <c r="DB22" s="89">
        <f>家計主要指標3!DE22-家計主要指標3!DB22</f>
        <v>40000</v>
      </c>
      <c r="DC22" s="91">
        <f>家計主要指標3!DF22-家計主要指標3!DC22</f>
        <v>80000</v>
      </c>
      <c r="DD22" s="91">
        <f>家計主要指標3!DG22-家計主要指標3!DD22</f>
        <v>-50000</v>
      </c>
      <c r="DE22" s="91">
        <f>家計主要指標3!DH22-家計主要指標3!DE22</f>
        <v>-30000</v>
      </c>
      <c r="DF22" s="91">
        <f>家計主要指標3!DI22-家計主要指標3!DF22</f>
        <v>0</v>
      </c>
      <c r="DG22" s="91">
        <f>家計主要指標3!DJ22-家計主要指標3!DG22</f>
        <v>100000</v>
      </c>
      <c r="DH22" s="91">
        <f>家計主要指標3!DK22-家計主要指標3!DH22</f>
        <v>20000</v>
      </c>
      <c r="DI22" s="91">
        <f>家計主要指標3!DL22-家計主要指標3!DI22</f>
        <v>-70000</v>
      </c>
      <c r="DJ22" s="91">
        <f>家計主要指標3!DM22-家計主要指標3!DJ22</f>
        <v>20000</v>
      </c>
      <c r="DK22" s="91">
        <f>家計主要指標3!DN22-家計主要指標3!DK22</f>
        <v>-30000</v>
      </c>
      <c r="DL22" s="91">
        <f>家計主要指標3!DO22-家計主要指標3!DL22</f>
        <v>-50000</v>
      </c>
      <c r="DM22" s="91">
        <f>家計主要指標3!DP22-家計主要指標3!DM22</f>
        <v>-20000</v>
      </c>
      <c r="DN22" s="91">
        <f>家計主要指標3!DQ22-家計主要指標3!DN22</f>
        <v>10000</v>
      </c>
      <c r="DO22" s="91">
        <f>家計主要指標3!DR22-家計主要指標3!DO22</f>
        <v>110000</v>
      </c>
      <c r="DP22" s="91">
        <f>家計主要指標3!DS22-家計主要指標3!DP22</f>
        <v>-30000</v>
      </c>
      <c r="DQ22" s="91">
        <f>家計主要指標3!DT22-家計主要指標3!DQ22</f>
        <v>50000</v>
      </c>
      <c r="DR22" s="91">
        <f>家計主要指標3!DU22-家計主要指標3!DR22</f>
        <v>30000</v>
      </c>
      <c r="DS22" s="91">
        <f>家計主要指標3!DV22-家計主要指標3!DS22</f>
        <v>20000</v>
      </c>
      <c r="DT22" s="91">
        <f>家計主要指標3!DW22-家計主要指標3!DT22</f>
        <v>-10000</v>
      </c>
      <c r="DU22" s="91">
        <f>家計主要指標3!DX22-家計主要指標3!DU22</f>
        <v>-30000</v>
      </c>
      <c r="DV22" s="91">
        <f>家計主要指標3!DY22-家計主要指標3!DV22</f>
        <v>-40000</v>
      </c>
      <c r="DW22" s="91">
        <f>家計主要指標3!DZ22-家計主要指標3!DW22</f>
        <v>20000</v>
      </c>
      <c r="DX22" s="91">
        <f>家計主要指標3!EA22-家計主要指標3!DX22</f>
        <v>0</v>
      </c>
      <c r="DY22" s="91">
        <f>家計主要指標3!EB22-家計主要指標3!DY22</f>
        <v>70000</v>
      </c>
      <c r="DZ22" s="91">
        <f>家計主要指標3!EC22-家計主要指標3!DZ22</f>
        <v>-40000</v>
      </c>
      <c r="EA22" s="91">
        <f>家計主要指標3!ED22-家計主要指標3!EA22</f>
        <v>-30000</v>
      </c>
      <c r="EB22" s="91">
        <f>家計主要指標3!EE22-家計主要指標3!EB22</f>
        <v>40000</v>
      </c>
      <c r="EC22" s="91">
        <f>家計主要指標3!EF22-家計主要指標3!EC22</f>
        <v>10000</v>
      </c>
      <c r="ED22" s="91">
        <f>家計主要指標3!EG22-家計主要指標3!ED22</f>
        <v>50000</v>
      </c>
      <c r="EE22" s="91">
        <f>家計主要指標3!EH22-家計主要指標3!EE22</f>
        <v>10000</v>
      </c>
      <c r="EF22" s="91">
        <f>家計主要指標3!EI22-家計主要指標3!EF22</f>
        <v>0</v>
      </c>
      <c r="EG22" s="91">
        <f>家計主要指標3!EJ22-家計主要指標3!EG22</f>
        <v>0</v>
      </c>
      <c r="EH22" s="91">
        <f>家計主要指標3!EK22-家計主要指標3!EH22</f>
        <v>30000</v>
      </c>
      <c r="EI22" s="91">
        <f>家計主要指標3!EL22-家計主要指標3!EI22</f>
        <v>10000</v>
      </c>
      <c r="EJ22" s="91">
        <f>家計主要指標3!EM22-家計主要指標3!EJ22</f>
        <v>-10000</v>
      </c>
      <c r="EK22" s="91">
        <f>家計主要指標3!EN22-家計主要指標3!EK22</f>
        <v>30000</v>
      </c>
      <c r="EL22" s="91">
        <f>家計主要指標3!EO22-家計主要指標3!EL22</f>
        <v>-170000</v>
      </c>
      <c r="EM22" s="91">
        <f>家計主要指標3!EP22-家計主要指標3!EM22</f>
        <v>0</v>
      </c>
      <c r="EN22" s="91">
        <f>家計主要指標3!EQ22-家計主要指標3!EN22</f>
        <v>-10000</v>
      </c>
      <c r="EO22" s="91">
        <f>家計主要指標3!ER22-家計主要指標3!EO22</f>
        <v>180000</v>
      </c>
      <c r="EP22" s="91">
        <f>家計主要指標3!ES22-家計主要指標3!EP22</f>
        <v>30000</v>
      </c>
      <c r="EQ22" s="91">
        <f>家計主要指標3!ET22-家計主要指標3!EQ22</f>
        <v>20000</v>
      </c>
      <c r="ER22" s="91">
        <f>家計主要指標3!EU22-家計主要指標3!ER22</f>
        <v>10000</v>
      </c>
      <c r="ES22" s="91">
        <f>家計主要指標3!EV22-家計主要指標3!ES22</f>
        <v>-20000</v>
      </c>
      <c r="ET22" s="91">
        <f>家計主要指標3!EW22-家計主要指標3!ET22</f>
        <v>-50000</v>
      </c>
      <c r="EU22" s="91">
        <f>家計主要指標3!EX22-家計主要指標3!EU22</f>
        <v>20000</v>
      </c>
      <c r="EV22" s="91">
        <f>家計主要指標3!EY22-家計主要指標3!EV22</f>
        <v>20000</v>
      </c>
      <c r="EW22" s="91">
        <f>家計主要指標3!EZ22-家計主要指標3!EW22</f>
        <v>290000</v>
      </c>
    </row>
    <row r="23" spans="1:153">
      <c r="DB23" s="88"/>
      <c r="DC23" s="92"/>
      <c r="DD23" s="92"/>
      <c r="DE23" s="92"/>
      <c r="DF23" s="92"/>
      <c r="DG23" s="92"/>
    </row>
    <row r="24" spans="1:153" s="189" customFormat="1">
      <c r="A24" s="189" t="s">
        <v>285</v>
      </c>
      <c r="D24" s="189">
        <v>11.3</v>
      </c>
      <c r="E24" s="189">
        <v>9.5</v>
      </c>
      <c r="F24" s="189">
        <v>11.5</v>
      </c>
      <c r="G24" s="189">
        <v>8.6999999999999993</v>
      </c>
      <c r="H24" s="189" t="s">
        <v>285</v>
      </c>
      <c r="K24" s="189">
        <v>13.3</v>
      </c>
      <c r="L24" s="189">
        <v>6.4</v>
      </c>
      <c r="M24" s="189" t="s">
        <v>285</v>
      </c>
      <c r="P24" s="189">
        <v>15.2</v>
      </c>
      <c r="Q24" s="189">
        <v>13.5</v>
      </c>
      <c r="R24" s="189">
        <v>14.9</v>
      </c>
      <c r="S24" s="189">
        <v>10.8</v>
      </c>
      <c r="T24" s="189" t="s">
        <v>285</v>
      </c>
      <c r="W24" s="189">
        <v>15</v>
      </c>
      <c r="X24" s="189">
        <v>15.2</v>
      </c>
      <c r="Y24" s="189">
        <v>16.7</v>
      </c>
      <c r="Z24" s="189">
        <v>16.100000000000001</v>
      </c>
      <c r="AA24" s="189" t="s">
        <v>285</v>
      </c>
      <c r="AD24" s="189">
        <v>16.899999999999999</v>
      </c>
      <c r="AE24" s="189">
        <v>13.1</v>
      </c>
      <c r="AF24" s="189" t="s">
        <v>285</v>
      </c>
      <c r="AI24" s="189">
        <v>17.2</v>
      </c>
      <c r="AJ24" s="189">
        <v>17.399999999999999</v>
      </c>
      <c r="AK24" s="189">
        <v>17.100000000000001</v>
      </c>
      <c r="AL24" s="189">
        <v>17.2</v>
      </c>
      <c r="AM24" s="189">
        <v>17.3</v>
      </c>
      <c r="AN24" s="189">
        <v>11.3</v>
      </c>
      <c r="AO24" s="189">
        <v>17.3</v>
      </c>
      <c r="AP24" s="189">
        <v>16.5</v>
      </c>
      <c r="AQ24" s="189" t="s">
        <v>285</v>
      </c>
      <c r="AT24" s="189">
        <v>15.5</v>
      </c>
      <c r="AU24" s="189">
        <v>14</v>
      </c>
      <c r="AV24" s="189">
        <v>14.7</v>
      </c>
      <c r="AW24" s="189">
        <v>13.4</v>
      </c>
      <c r="AX24" s="189">
        <v>12.9</v>
      </c>
      <c r="AY24" s="189">
        <v>15.1</v>
      </c>
      <c r="AZ24" s="189">
        <v>12.5</v>
      </c>
      <c r="BA24" s="189">
        <v>13.1</v>
      </c>
      <c r="BB24" s="189">
        <v>13.5</v>
      </c>
      <c r="BC24" s="189">
        <v>14</v>
      </c>
      <c r="BD24" s="189">
        <v>12.9</v>
      </c>
      <c r="BE24" s="189">
        <v>10.4</v>
      </c>
      <c r="BF24" s="189">
        <v>10.7</v>
      </c>
      <c r="BG24" s="189">
        <v>10</v>
      </c>
      <c r="BH24" s="189" t="s">
        <v>285</v>
      </c>
      <c r="BK24" s="189">
        <v>12.3</v>
      </c>
      <c r="BL24" s="189">
        <v>13.9</v>
      </c>
      <c r="BM24" s="189">
        <v>11.1</v>
      </c>
      <c r="BN24" s="189">
        <v>7.1</v>
      </c>
      <c r="BO24" s="189">
        <v>10.3</v>
      </c>
      <c r="BP24" s="189">
        <v>11.1</v>
      </c>
      <c r="BQ24" s="189">
        <v>13.4</v>
      </c>
      <c r="BR24" s="189">
        <v>9.9</v>
      </c>
      <c r="BS24" s="189">
        <v>14.5</v>
      </c>
      <c r="BT24" s="189">
        <v>11.1</v>
      </c>
      <c r="BU24" s="189" t="s">
        <v>285</v>
      </c>
      <c r="BX24" s="189">
        <v>17.3</v>
      </c>
      <c r="BY24" s="189">
        <v>11.5</v>
      </c>
      <c r="BZ24" s="189">
        <v>17</v>
      </c>
      <c r="CA24" s="189">
        <v>12.8</v>
      </c>
      <c r="CB24" s="189">
        <v>16.2</v>
      </c>
      <c r="CC24" s="189">
        <v>11.9</v>
      </c>
      <c r="CD24" s="189" t="s">
        <v>285</v>
      </c>
      <c r="CG24" s="189">
        <v>16.8</v>
      </c>
      <c r="CH24" s="189">
        <v>12.4</v>
      </c>
      <c r="CI24" s="189">
        <v>14.1</v>
      </c>
      <c r="CJ24" s="189">
        <v>10.8</v>
      </c>
      <c r="CK24" s="189">
        <v>15.8</v>
      </c>
      <c r="CL24" s="189">
        <v>10.3</v>
      </c>
      <c r="CM24" s="189">
        <v>16.100000000000001</v>
      </c>
      <c r="CN24" s="189">
        <v>15.2</v>
      </c>
      <c r="CO24" s="189">
        <v>13.5</v>
      </c>
      <c r="CP24" s="196">
        <v>16</v>
      </c>
      <c r="CQ24" s="189">
        <v>13.4</v>
      </c>
      <c r="CR24" s="189">
        <v>12.1</v>
      </c>
      <c r="CS24" s="189">
        <v>13.8</v>
      </c>
      <c r="CT24" s="189">
        <v>17.100000000000001</v>
      </c>
      <c r="CU24" s="189">
        <f>CU6/CU5*100</f>
        <v>5.2089950451022746</v>
      </c>
      <c r="CV24" s="189">
        <f t="shared" ref="CV24:DY24" si="0">CV6/CV5*100</f>
        <v>-8.6715867158671589</v>
      </c>
      <c r="CW24" s="189">
        <f t="shared" si="0"/>
        <v>-4.7953216374269001</v>
      </c>
      <c r="CX24" s="189">
        <f t="shared" si="0"/>
        <v>25.775459785890746</v>
      </c>
      <c r="CY24" s="189" t="s">
        <v>287</v>
      </c>
      <c r="DB24" s="190">
        <f t="shared" si="0"/>
        <v>1.6643550624133148</v>
      </c>
      <c r="DC24" s="191">
        <f t="shared" si="0"/>
        <v>-8.5043988269794717</v>
      </c>
      <c r="DD24" s="191">
        <f t="shared" si="0"/>
        <v>2.6499302649930265</v>
      </c>
      <c r="DE24" s="191">
        <f t="shared" ref="DE24:DG24" si="1">DE6/DE5*100</f>
        <v>-2.6027397260273974</v>
      </c>
      <c r="DF24" s="191">
        <f t="shared" si="1"/>
        <v>17.222222222222221</v>
      </c>
      <c r="DG24" s="191">
        <f t="shared" si="1"/>
        <v>37.067773167358233</v>
      </c>
      <c r="DH24" s="189">
        <f t="shared" si="0"/>
        <v>2.642559109874826</v>
      </c>
      <c r="DI24" s="189">
        <f t="shared" si="0"/>
        <v>-8.8235294117647065</v>
      </c>
      <c r="DJ24" s="189">
        <f t="shared" si="0"/>
        <v>-36.051502145922747</v>
      </c>
      <c r="DK24" s="189">
        <f t="shared" si="0"/>
        <v>-3.9270687237026647</v>
      </c>
      <c r="DL24" s="189">
        <f t="shared" si="0"/>
        <v>11.386861313868613</v>
      </c>
      <c r="DM24" s="189">
        <f t="shared" si="0"/>
        <v>9.9397590361445776</v>
      </c>
      <c r="DN24" s="189">
        <f t="shared" si="0"/>
        <v>0.55710306406685239</v>
      </c>
      <c r="DO24" s="189">
        <f t="shared" si="0"/>
        <v>-32.296296296296298</v>
      </c>
      <c r="DP24" s="189">
        <f t="shared" si="0"/>
        <v>23.79603399433428</v>
      </c>
      <c r="DQ24" s="189">
        <f t="shared" si="0"/>
        <v>-2.510460251046025</v>
      </c>
      <c r="DR24" s="189">
        <f t="shared" si="0"/>
        <v>34.789156626506021</v>
      </c>
      <c r="DS24" s="189">
        <f t="shared" si="0"/>
        <v>-17.134416543574595</v>
      </c>
      <c r="DT24" s="189">
        <f t="shared" si="0"/>
        <v>-6.6290550070521856</v>
      </c>
      <c r="DU24" s="189">
        <f t="shared" si="0"/>
        <v>-31.653543307086611</v>
      </c>
      <c r="DV24" s="189">
        <f t="shared" si="0"/>
        <v>38.916256157635473</v>
      </c>
      <c r="DW24" s="189">
        <f t="shared" si="0"/>
        <v>5.8823529411764701</v>
      </c>
      <c r="DX24" s="189">
        <f t="shared" si="0"/>
        <v>2.6234567901234565</v>
      </c>
      <c r="DY24" s="189">
        <f t="shared" si="0"/>
        <v>-65.326633165829151</v>
      </c>
      <c r="DZ24" s="189">
        <f t="shared" ref="DZ24:EE24" si="2">DZ6/DZ5*100</f>
        <v>-1.5965166908563133</v>
      </c>
      <c r="EA24" s="189">
        <f t="shared" si="2"/>
        <v>13.253012048192772</v>
      </c>
      <c r="EB24" s="189">
        <f t="shared" si="2"/>
        <v>44.01114206128134</v>
      </c>
      <c r="EC24" s="189">
        <f t="shared" si="2"/>
        <v>0</v>
      </c>
      <c r="ED24" s="189">
        <f t="shared" si="2"/>
        <v>6.0790273556231007</v>
      </c>
      <c r="EE24" s="189">
        <f t="shared" si="2"/>
        <v>-21.542940320232898</v>
      </c>
      <c r="EF24" s="189">
        <f t="shared" ref="EF24:EK24" si="3">EF6/EF5*100</f>
        <v>1.5536723163841808</v>
      </c>
      <c r="EG24" s="189">
        <f t="shared" si="3"/>
        <v>-9.0062111801242235</v>
      </c>
      <c r="EH24" s="189">
        <f t="shared" si="3"/>
        <v>-13.911620294599016</v>
      </c>
      <c r="EI24" s="189">
        <f t="shared" si="3"/>
        <v>6.5527065527065522</v>
      </c>
      <c r="EJ24" s="189">
        <f t="shared" si="3"/>
        <v>11.639344262295081</v>
      </c>
      <c r="EK24" s="189">
        <f t="shared" si="3"/>
        <v>11.263318112633181</v>
      </c>
      <c r="EL24" s="189">
        <f t="shared" ref="EL24:EW24" si="4">EL6/EL5*100</f>
        <v>2.6798307475317347</v>
      </c>
      <c r="EM24" s="189">
        <f t="shared" si="4"/>
        <v>-14.664586583463338</v>
      </c>
      <c r="EN24" s="189">
        <f t="shared" si="4"/>
        <v>-25.584795321637426</v>
      </c>
      <c r="EO24" s="189">
        <f t="shared" si="4"/>
        <v>-1.3986013986013985</v>
      </c>
      <c r="EP24" s="189">
        <f t="shared" si="4"/>
        <v>-9.3129770992366403</v>
      </c>
      <c r="EQ24" s="189">
        <f t="shared" si="4"/>
        <v>25.245441795231415</v>
      </c>
      <c r="ER24" s="189">
        <f t="shared" si="4"/>
        <v>3.8781163434903045</v>
      </c>
      <c r="ES24" s="189">
        <f t="shared" si="4"/>
        <v>39.006024096385545</v>
      </c>
      <c r="ET24" s="189">
        <f t="shared" si="4"/>
        <v>34.666666666666671</v>
      </c>
      <c r="EU24" s="189">
        <f t="shared" si="4"/>
        <v>-0.96021947873799729</v>
      </c>
      <c r="EV24" s="189">
        <f t="shared" si="4"/>
        <v>-0.4497751124437781</v>
      </c>
      <c r="EW24" s="189">
        <f t="shared" si="4"/>
        <v>-22.849462365591396</v>
      </c>
    </row>
    <row r="25" spans="1:153" s="189" customFormat="1">
      <c r="A25" s="189" t="s">
        <v>286</v>
      </c>
      <c r="D25" s="189">
        <v>1</v>
      </c>
      <c r="E25" s="189">
        <v>2.1</v>
      </c>
      <c r="F25" s="189">
        <v>2.8</v>
      </c>
      <c r="G25" s="189">
        <v>5</v>
      </c>
      <c r="H25" s="189" t="s">
        <v>286</v>
      </c>
      <c r="K25" s="189">
        <v>3.7</v>
      </c>
      <c r="L25" s="189">
        <v>3.5</v>
      </c>
      <c r="M25" s="189" t="s">
        <v>286</v>
      </c>
      <c r="P25" s="189">
        <v>3.8</v>
      </c>
      <c r="Q25" s="189">
        <v>6</v>
      </c>
      <c r="R25" s="189">
        <v>5.4</v>
      </c>
      <c r="S25" s="189">
        <v>5.5</v>
      </c>
      <c r="T25" s="189" t="s">
        <v>286</v>
      </c>
      <c r="W25" s="189">
        <v>3.9</v>
      </c>
      <c r="X25" s="189">
        <v>4.3</v>
      </c>
      <c r="Y25" s="189">
        <v>3.5</v>
      </c>
      <c r="Z25" s="189">
        <v>4.5</v>
      </c>
      <c r="AA25" s="189" t="s">
        <v>286</v>
      </c>
      <c r="AD25" s="189">
        <v>5.6</v>
      </c>
      <c r="AE25" s="189">
        <v>9.1999999999999993</v>
      </c>
      <c r="AF25" s="189" t="s">
        <v>286</v>
      </c>
      <c r="AI25" s="189">
        <v>8.1999999999999993</v>
      </c>
      <c r="AJ25" s="189">
        <v>10.9</v>
      </c>
      <c r="AK25" s="189">
        <v>6.6</v>
      </c>
      <c r="AL25" s="189">
        <v>1.3</v>
      </c>
      <c r="AM25" s="189">
        <v>5.4</v>
      </c>
      <c r="AN25" s="189">
        <v>14.7</v>
      </c>
      <c r="AO25" s="189">
        <v>4.2</v>
      </c>
      <c r="AP25" s="189">
        <v>3.8</v>
      </c>
      <c r="AQ25" s="189" t="s">
        <v>286</v>
      </c>
      <c r="AT25" s="189">
        <v>3.4</v>
      </c>
      <c r="AU25" s="189">
        <v>3.4</v>
      </c>
      <c r="AV25" s="189">
        <v>4.7</v>
      </c>
      <c r="AW25" s="189">
        <v>9</v>
      </c>
      <c r="AX25" s="189">
        <v>5.4</v>
      </c>
      <c r="AY25" s="189">
        <v>4.4000000000000004</v>
      </c>
      <c r="AZ25" s="189">
        <v>2.9</v>
      </c>
      <c r="BA25" s="189">
        <v>2.6</v>
      </c>
      <c r="BB25" s="189">
        <v>3.2</v>
      </c>
      <c r="BC25" s="189">
        <v>5.6</v>
      </c>
      <c r="BD25" s="189">
        <v>1.7</v>
      </c>
      <c r="BE25" s="189">
        <v>5.7</v>
      </c>
      <c r="BF25" s="189">
        <v>1.9</v>
      </c>
      <c r="BG25" s="189">
        <v>2.1</v>
      </c>
      <c r="BH25" s="189" t="s">
        <v>286</v>
      </c>
      <c r="BK25" s="189">
        <v>1.4</v>
      </c>
      <c r="BL25" s="189">
        <v>1.4</v>
      </c>
      <c r="BM25" s="189">
        <v>2.6</v>
      </c>
      <c r="BN25" s="189">
        <v>5.5</v>
      </c>
      <c r="BO25" s="189">
        <v>0.5</v>
      </c>
      <c r="BP25" s="189">
        <v>1.4</v>
      </c>
      <c r="BQ25" s="189">
        <v>2.8</v>
      </c>
      <c r="BR25" s="189">
        <v>2</v>
      </c>
      <c r="BS25" s="189">
        <v>3.6</v>
      </c>
      <c r="BT25" s="189">
        <v>8.6999999999999993</v>
      </c>
      <c r="BU25" s="189" t="s">
        <v>286</v>
      </c>
      <c r="BX25" s="189">
        <v>3.2</v>
      </c>
      <c r="BY25" s="189">
        <v>4.4000000000000004</v>
      </c>
      <c r="BZ25" s="189">
        <v>1.5</v>
      </c>
      <c r="CA25" s="189">
        <v>0.3</v>
      </c>
      <c r="CB25" s="189">
        <v>2.6</v>
      </c>
      <c r="CC25" s="189">
        <v>0.3</v>
      </c>
      <c r="CD25" s="189" t="s">
        <v>286</v>
      </c>
      <c r="CG25" s="189">
        <v>1</v>
      </c>
      <c r="CH25" s="189">
        <v>-1.2</v>
      </c>
      <c r="CI25" s="189">
        <v>3.7</v>
      </c>
      <c r="CJ25" s="189">
        <v>1</v>
      </c>
      <c r="CK25" s="189">
        <v>5</v>
      </c>
      <c r="CL25" s="189">
        <v>8.5</v>
      </c>
      <c r="CM25" s="189">
        <v>4.5</v>
      </c>
      <c r="CN25" s="189">
        <v>6.8</v>
      </c>
      <c r="CO25" s="189">
        <v>6.2</v>
      </c>
      <c r="CP25" s="196">
        <v>5.3</v>
      </c>
      <c r="CQ25" s="189">
        <v>5.0999999999999996</v>
      </c>
      <c r="CR25" s="189">
        <v>8.1999999999999993</v>
      </c>
      <c r="CS25" s="189">
        <v>1.2</v>
      </c>
      <c r="CT25" s="189">
        <v>-1.9</v>
      </c>
      <c r="CU25" s="189">
        <f>CU10/CU5*100</f>
        <v>7.4450514547071522</v>
      </c>
      <c r="CV25" s="189">
        <f t="shared" ref="CV25:DY25" si="5">CV10/CV5*100</f>
        <v>-3.0706378492356352</v>
      </c>
      <c r="CW25" s="189">
        <f t="shared" si="5"/>
        <v>-6.9135802469135799</v>
      </c>
      <c r="CX25" s="189">
        <f t="shared" si="5"/>
        <v>9.2643425748009882</v>
      </c>
      <c r="CY25" s="189" t="s">
        <v>288</v>
      </c>
      <c r="DB25" s="190">
        <f t="shared" si="5"/>
        <v>-0.27739251040221913</v>
      </c>
      <c r="DC25" s="191">
        <f t="shared" si="5"/>
        <v>3.225806451612903</v>
      </c>
      <c r="DD25" s="191">
        <f t="shared" si="5"/>
        <v>16.039051603905161</v>
      </c>
      <c r="DE25" s="191">
        <f t="shared" ref="DE25:DG25" si="6">DE10/DE5*100</f>
        <v>6.8493150684931505</v>
      </c>
      <c r="DF25" s="191">
        <f t="shared" si="6"/>
        <v>5.1388888888888884</v>
      </c>
      <c r="DG25" s="191">
        <f t="shared" si="6"/>
        <v>26.141078838174277</v>
      </c>
      <c r="DH25" s="189">
        <f t="shared" si="5"/>
        <v>-5.4242002781641165</v>
      </c>
      <c r="DI25" s="189">
        <f t="shared" si="5"/>
        <v>6.0371517027863781</v>
      </c>
      <c r="DJ25" s="189">
        <f t="shared" si="5"/>
        <v>-9.7281831187410592</v>
      </c>
      <c r="DK25" s="189">
        <f t="shared" si="5"/>
        <v>1.1220196353436185</v>
      </c>
      <c r="DL25" s="189">
        <f t="shared" si="5"/>
        <v>7.1532846715328464</v>
      </c>
      <c r="DM25" s="189">
        <f t="shared" si="5"/>
        <v>-34.036144578313255</v>
      </c>
      <c r="DN25" s="189">
        <f t="shared" si="5"/>
        <v>5.5710306406685239</v>
      </c>
      <c r="DO25" s="189">
        <f t="shared" si="5"/>
        <v>6.3703703703703702</v>
      </c>
      <c r="DP25" s="189">
        <f t="shared" si="5"/>
        <v>24.929178470254957</v>
      </c>
      <c r="DQ25" s="189">
        <f t="shared" si="5"/>
        <v>-1.6736401673640167</v>
      </c>
      <c r="DR25" s="189">
        <f t="shared" si="5"/>
        <v>-12.5</v>
      </c>
      <c r="DS25" s="189">
        <f t="shared" si="5"/>
        <v>7.3855243722304289</v>
      </c>
      <c r="DT25" s="189">
        <f t="shared" si="5"/>
        <v>-1.2693935119887165</v>
      </c>
      <c r="DU25" s="189">
        <f t="shared" si="5"/>
        <v>-15.905511811023624</v>
      </c>
      <c r="DV25" s="189">
        <f t="shared" si="5"/>
        <v>-12.643678160919542</v>
      </c>
      <c r="DW25" s="189">
        <f t="shared" si="5"/>
        <v>5.1649928263988523</v>
      </c>
      <c r="DX25" s="189">
        <f t="shared" si="5"/>
        <v>19.290123456790123</v>
      </c>
      <c r="DY25" s="189">
        <f t="shared" si="5"/>
        <v>-1.1725293132328307</v>
      </c>
      <c r="DZ25" s="189">
        <f t="shared" ref="DZ25:EE25" si="7">DZ10/DZ5*100</f>
        <v>-4.6444121915820027</v>
      </c>
      <c r="EA25" s="189">
        <f t="shared" si="7"/>
        <v>-10.090361445783133</v>
      </c>
      <c r="EB25" s="189">
        <f t="shared" si="7"/>
        <v>4.1782729805013927</v>
      </c>
      <c r="EC25" s="189">
        <f t="shared" si="7"/>
        <v>6.9464544138929094</v>
      </c>
      <c r="ED25" s="189">
        <f t="shared" si="7"/>
        <v>22.036474164133736</v>
      </c>
      <c r="EE25" s="189">
        <f t="shared" si="7"/>
        <v>-3.9301310043668125</v>
      </c>
      <c r="EF25" s="189">
        <f t="shared" ref="EF25:EK25" si="8">EF10/EF5*100</f>
        <v>6.3559322033898304</v>
      </c>
      <c r="EG25" s="189">
        <f t="shared" si="8"/>
        <v>-16.304347826086957</v>
      </c>
      <c r="EH25" s="189">
        <f t="shared" si="8"/>
        <v>-8.8379705400981994</v>
      </c>
      <c r="EI25" s="189">
        <f t="shared" si="8"/>
        <v>2.2792022792022792</v>
      </c>
      <c r="EJ25" s="189">
        <f t="shared" si="8"/>
        <v>-3.9344262295081971</v>
      </c>
      <c r="EK25" s="189">
        <f t="shared" si="8"/>
        <v>33.333333333333329</v>
      </c>
      <c r="EL25" s="189">
        <f t="shared" ref="EL25:EW25" si="9">EL10/EL5*100</f>
        <v>-0.14104372355430184</v>
      </c>
      <c r="EM25" s="189">
        <f t="shared" si="9"/>
        <v>0.62402496099843996</v>
      </c>
      <c r="EN25" s="189">
        <f t="shared" si="9"/>
        <v>0</v>
      </c>
      <c r="EO25" s="189">
        <f t="shared" si="9"/>
        <v>3.6363636363636362</v>
      </c>
      <c r="EP25" s="189">
        <f t="shared" si="9"/>
        <v>16.946564885496183</v>
      </c>
      <c r="EQ25" s="189">
        <f t="shared" si="9"/>
        <v>5.46984572230014</v>
      </c>
      <c r="ER25" s="189">
        <f t="shared" si="9"/>
        <v>1.8005540166204987</v>
      </c>
      <c r="ES25" s="189">
        <f t="shared" si="9"/>
        <v>-9.6385542168674707</v>
      </c>
      <c r="ET25" s="189">
        <f t="shared" si="9"/>
        <v>5.6000000000000005</v>
      </c>
      <c r="EU25" s="189">
        <f t="shared" si="9"/>
        <v>3.7037037037037033</v>
      </c>
      <c r="EV25" s="189">
        <f t="shared" si="9"/>
        <v>10.794602698650674</v>
      </c>
      <c r="EW25" s="189">
        <f t="shared" si="9"/>
        <v>43.145161290322584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0F55C-F9B8-438D-93E9-FEB8AFF9F467}">
  <dimension ref="A1:DV25"/>
  <sheetViews>
    <sheetView view="pageBreakPreview" zoomScale="60" zoomScaleNormal="115" workbookViewId="0"/>
  </sheetViews>
  <sheetFormatPr defaultColWidth="8.6640625" defaultRowHeight="18"/>
  <cols>
    <col min="1" max="2" width="4.1640625" style="84" customWidth="1"/>
    <col min="3" max="3" width="25.1640625" style="84" customWidth="1"/>
    <col min="4" max="5" width="12.33203125" style="84" customWidth="1"/>
    <col min="6" max="9" width="8.75" style="84" bestFit="1" customWidth="1"/>
    <col min="10" max="10" width="10.75" style="84" customWidth="1"/>
    <col min="11" max="11" width="8.33203125" style="84" customWidth="1"/>
    <col min="12" max="12" width="9.4140625" style="84" customWidth="1"/>
    <col min="13" max="13" width="8.6640625" style="84" customWidth="1"/>
    <col min="14" max="14" width="9.08203125" style="84" customWidth="1"/>
    <col min="15" max="15" width="8.9140625" style="84" customWidth="1"/>
    <col min="16" max="17" width="9.6640625" style="84" customWidth="1"/>
    <col min="18" max="19" width="9.25" style="84" bestFit="1" customWidth="1"/>
    <col min="20" max="27" width="8.83203125" style="84" customWidth="1"/>
    <col min="28" max="41" width="9.75" style="84" customWidth="1"/>
    <col min="42" max="51" width="10" style="84" customWidth="1"/>
    <col min="52" max="57" width="9.33203125" style="84" customWidth="1"/>
    <col min="58" max="66" width="8.9140625" style="84" customWidth="1"/>
    <col min="67" max="67" width="8.9140625" style="86" customWidth="1"/>
    <col min="68" max="70" width="8.9140625" style="84" customWidth="1"/>
    <col min="71" max="75" width="11.4140625" style="84" customWidth="1"/>
    <col min="76" max="77" width="4.1640625" style="84" customWidth="1"/>
    <col min="78" max="78" width="25.1640625" style="84" customWidth="1"/>
    <col min="79" max="79" width="9.25" style="84" bestFit="1" customWidth="1"/>
    <col min="80" max="80" width="10.6640625" style="84" customWidth="1"/>
    <col min="81" max="81" width="10.25" style="84" customWidth="1"/>
    <col min="82" max="82" width="10.9140625" style="84" customWidth="1"/>
    <col min="83" max="83" width="9.9140625" style="84" customWidth="1"/>
    <col min="84" max="84" width="10.25" style="84" customWidth="1"/>
    <col min="85" max="85" width="10.75" style="84" customWidth="1"/>
    <col min="86" max="86" width="11.08203125" style="84" customWidth="1"/>
    <col min="87" max="87" width="11.75" style="84" customWidth="1"/>
    <col min="88" max="88" width="10.83203125" style="84" customWidth="1"/>
    <col min="89" max="89" width="10.33203125" style="84" customWidth="1"/>
    <col min="90" max="90" width="10.9140625" style="84" customWidth="1"/>
    <col min="91" max="91" width="12.4140625" style="84" customWidth="1"/>
    <col min="92" max="92" width="12.5" style="84" customWidth="1"/>
    <col min="93" max="93" width="10.9140625" style="84" customWidth="1"/>
    <col min="94" max="94" width="10.08203125" style="84" customWidth="1"/>
    <col min="95" max="95" width="11" style="84" customWidth="1"/>
    <col min="96" max="97" width="11.58203125" style="84" customWidth="1"/>
    <col min="98" max="98" width="11.4140625" style="84" customWidth="1"/>
    <col min="99" max="99" width="11.1640625" style="84" customWidth="1"/>
    <col min="100" max="100" width="9.6640625" style="84" customWidth="1"/>
    <col min="101" max="101" width="10.4140625" style="84" customWidth="1"/>
    <col min="102" max="102" width="12.08203125" style="84" customWidth="1"/>
    <col min="103" max="104" width="11.1640625" style="84" customWidth="1"/>
    <col min="105" max="105" width="11.5" style="84" customWidth="1"/>
    <col min="106" max="106" width="10.25" style="84" customWidth="1"/>
    <col min="107" max="107" width="10.6640625" style="84" customWidth="1"/>
    <col min="108" max="108" width="11.6640625" style="84" customWidth="1"/>
    <col min="109" max="109" width="10.1640625" style="84" customWidth="1"/>
    <col min="110" max="110" width="11.6640625" style="84" customWidth="1"/>
    <col min="111" max="111" width="10.75" style="84" customWidth="1"/>
    <col min="112" max="112" width="9.1640625" style="84" bestFit="1" customWidth="1"/>
    <col min="113" max="113" width="11.08203125" style="84" customWidth="1"/>
    <col min="114" max="114" width="10.58203125" style="84" customWidth="1"/>
    <col min="115" max="115" width="9.75" style="84" customWidth="1"/>
    <col min="116" max="116" width="11.83203125" style="84" customWidth="1"/>
    <col min="117" max="117" width="11.9140625" style="84" customWidth="1"/>
    <col min="118" max="118" width="11.33203125" style="84" customWidth="1"/>
    <col min="119" max="119" width="11.08203125" style="84" customWidth="1"/>
    <col min="120" max="120" width="11.25" style="84" customWidth="1"/>
    <col min="121" max="121" width="10.5" style="84" customWidth="1"/>
    <col min="122" max="122" width="9.75" style="84" customWidth="1"/>
    <col min="123" max="123" width="9.1640625" style="84" bestFit="1" customWidth="1"/>
    <col min="124" max="124" width="10.58203125" style="84" customWidth="1"/>
    <col min="125" max="125" width="11" style="84" customWidth="1"/>
    <col min="126" max="126" width="11.5" style="84" customWidth="1"/>
    <col min="127" max="16384" width="8.6640625" style="84"/>
  </cols>
  <sheetData>
    <row r="1" spans="1:126">
      <c r="A1" s="84" t="s">
        <v>268</v>
      </c>
    </row>
    <row r="2" spans="1:126">
      <c r="A2" s="84" t="s">
        <v>284</v>
      </c>
    </row>
    <row r="3" spans="1:126">
      <c r="D3" s="84" t="s">
        <v>0</v>
      </c>
      <c r="F3" s="84" t="s">
        <v>18</v>
      </c>
      <c r="H3" s="84" t="s">
        <v>21</v>
      </c>
      <c r="J3" s="84" t="s">
        <v>22</v>
      </c>
      <c r="L3" s="84" t="s">
        <v>23</v>
      </c>
      <c r="N3" s="84" t="s">
        <v>24</v>
      </c>
      <c r="P3" s="84" t="s">
        <v>25</v>
      </c>
      <c r="R3" s="84" t="s">
        <v>26</v>
      </c>
      <c r="T3" s="84" t="s">
        <v>27</v>
      </c>
      <c r="V3" s="84" t="s">
        <v>28</v>
      </c>
      <c r="X3" s="84" t="s">
        <v>29</v>
      </c>
      <c r="Z3" s="84" t="s">
        <v>30</v>
      </c>
      <c r="AB3" s="84" t="s">
        <v>31</v>
      </c>
      <c r="AD3" s="84" t="s">
        <v>32</v>
      </c>
      <c r="AF3" s="84" t="s">
        <v>33</v>
      </c>
      <c r="AH3" s="84" t="s">
        <v>34</v>
      </c>
      <c r="AJ3" s="84" t="s">
        <v>35</v>
      </c>
      <c r="AL3" s="84" t="s">
        <v>36</v>
      </c>
      <c r="AN3" s="84" t="s">
        <v>37</v>
      </c>
      <c r="AP3" s="84" t="s">
        <v>38</v>
      </c>
      <c r="AR3" s="84" t="s">
        <v>39</v>
      </c>
      <c r="AT3" s="84" t="s">
        <v>40</v>
      </c>
      <c r="AV3" s="84" t="s">
        <v>41</v>
      </c>
      <c r="AX3" s="84" t="s">
        <v>42</v>
      </c>
      <c r="AZ3" s="84" t="s">
        <v>43</v>
      </c>
      <c r="BB3" s="84" t="s">
        <v>45</v>
      </c>
      <c r="BD3" s="84" t="s">
        <v>46</v>
      </c>
      <c r="BF3" s="84" t="s">
        <v>47</v>
      </c>
      <c r="BH3" s="84" t="s">
        <v>48</v>
      </c>
      <c r="BJ3" s="84" t="s">
        <v>49</v>
      </c>
      <c r="BL3" s="84" t="s">
        <v>50</v>
      </c>
      <c r="BN3" s="84" t="s">
        <v>51</v>
      </c>
      <c r="BP3" s="84" t="s">
        <v>52</v>
      </c>
      <c r="BR3" s="84" t="s">
        <v>53</v>
      </c>
      <c r="BT3" s="84" t="s">
        <v>54</v>
      </c>
      <c r="BV3" s="84" t="s">
        <v>59</v>
      </c>
      <c r="CA3" s="88" t="s">
        <v>62</v>
      </c>
      <c r="CD3" s="88" t="s">
        <v>63</v>
      </c>
      <c r="CG3" s="88" t="s">
        <v>64</v>
      </c>
      <c r="CJ3" s="88" t="s">
        <v>65</v>
      </c>
      <c r="CM3" s="88" t="s">
        <v>89</v>
      </c>
      <c r="CP3" s="88" t="s">
        <v>90</v>
      </c>
      <c r="CS3" s="88" t="s">
        <v>91</v>
      </c>
      <c r="CV3" s="88" t="s">
        <v>148</v>
      </c>
      <c r="CY3" s="88" t="s">
        <v>149</v>
      </c>
      <c r="DB3" s="88" t="s">
        <v>150</v>
      </c>
      <c r="DE3" s="88" t="s">
        <v>151</v>
      </c>
      <c r="DH3" s="88" t="s">
        <v>152</v>
      </c>
      <c r="DK3" s="88" t="s">
        <v>153</v>
      </c>
      <c r="DN3" s="88" t="s">
        <v>154</v>
      </c>
      <c r="DQ3" s="88" t="s">
        <v>155</v>
      </c>
      <c r="DT3" s="88" t="s">
        <v>156</v>
      </c>
    </row>
    <row r="4" spans="1:126">
      <c r="D4" s="84" t="s">
        <v>176</v>
      </c>
      <c r="E4" s="84" t="s">
        <v>283</v>
      </c>
      <c r="F4" s="84" t="s">
        <v>176</v>
      </c>
      <c r="G4" s="84" t="s">
        <v>283</v>
      </c>
      <c r="H4" s="84" t="s">
        <v>176</v>
      </c>
      <c r="I4" s="84" t="s">
        <v>283</v>
      </c>
      <c r="J4" s="84" t="s">
        <v>176</v>
      </c>
      <c r="K4" s="84" t="s">
        <v>283</v>
      </c>
      <c r="L4" s="84" t="s">
        <v>176</v>
      </c>
      <c r="M4" s="84" t="s">
        <v>283</v>
      </c>
      <c r="N4" s="84" t="s">
        <v>176</v>
      </c>
      <c r="O4" s="84" t="s">
        <v>283</v>
      </c>
      <c r="P4" s="84" t="s">
        <v>176</v>
      </c>
      <c r="Q4" s="84" t="s">
        <v>283</v>
      </c>
      <c r="R4" s="84" t="s">
        <v>176</v>
      </c>
      <c r="S4" s="84" t="s">
        <v>283</v>
      </c>
      <c r="T4" s="84" t="s">
        <v>176</v>
      </c>
      <c r="U4" s="84" t="s">
        <v>283</v>
      </c>
      <c r="V4" s="84" t="s">
        <v>176</v>
      </c>
      <c r="W4" s="84" t="s">
        <v>283</v>
      </c>
      <c r="X4" s="84" t="s">
        <v>176</v>
      </c>
      <c r="Y4" s="84" t="s">
        <v>283</v>
      </c>
      <c r="Z4" s="84" t="s">
        <v>176</v>
      </c>
      <c r="AA4" s="84" t="s">
        <v>283</v>
      </c>
      <c r="AB4" s="84" t="s">
        <v>176</v>
      </c>
      <c r="AC4" s="84" t="s">
        <v>283</v>
      </c>
      <c r="AD4" s="84" t="s">
        <v>176</v>
      </c>
      <c r="AE4" s="84" t="s">
        <v>283</v>
      </c>
      <c r="AF4" s="84" t="s">
        <v>176</v>
      </c>
      <c r="AG4" s="84" t="s">
        <v>283</v>
      </c>
      <c r="AH4" s="84" t="s">
        <v>176</v>
      </c>
      <c r="AI4" s="84" t="s">
        <v>283</v>
      </c>
      <c r="AJ4" s="84" t="s">
        <v>176</v>
      </c>
      <c r="AK4" s="84" t="s">
        <v>283</v>
      </c>
      <c r="AL4" s="84" t="s">
        <v>176</v>
      </c>
      <c r="AM4" s="84" t="s">
        <v>283</v>
      </c>
      <c r="AN4" s="84" t="s">
        <v>176</v>
      </c>
      <c r="AO4" s="84" t="s">
        <v>283</v>
      </c>
      <c r="AP4" s="84" t="s">
        <v>176</v>
      </c>
      <c r="AQ4" s="84" t="s">
        <v>283</v>
      </c>
      <c r="AR4" s="84" t="s">
        <v>176</v>
      </c>
      <c r="AS4" s="84" t="s">
        <v>283</v>
      </c>
      <c r="AT4" s="84" t="s">
        <v>176</v>
      </c>
      <c r="AU4" s="84" t="s">
        <v>283</v>
      </c>
      <c r="AV4" s="84" t="s">
        <v>176</v>
      </c>
      <c r="AW4" s="84" t="s">
        <v>283</v>
      </c>
      <c r="AX4" s="84" t="s">
        <v>176</v>
      </c>
      <c r="AY4" s="84" t="s">
        <v>283</v>
      </c>
      <c r="AZ4" s="84" t="s">
        <v>176</v>
      </c>
      <c r="BA4" s="84" t="s">
        <v>283</v>
      </c>
      <c r="BB4" s="84" t="s">
        <v>176</v>
      </c>
      <c r="BC4" s="84" t="s">
        <v>283</v>
      </c>
      <c r="BD4" s="84" t="s">
        <v>176</v>
      </c>
      <c r="BE4" s="84" t="s">
        <v>283</v>
      </c>
      <c r="BF4" s="84" t="s">
        <v>176</v>
      </c>
      <c r="BG4" s="84" t="s">
        <v>283</v>
      </c>
      <c r="BH4" s="84" t="s">
        <v>176</v>
      </c>
      <c r="BI4" s="84" t="s">
        <v>283</v>
      </c>
      <c r="BJ4" s="84" t="s">
        <v>176</v>
      </c>
      <c r="BK4" s="84" t="s">
        <v>283</v>
      </c>
      <c r="BL4" s="84" t="s">
        <v>176</v>
      </c>
      <c r="BM4" s="84" t="s">
        <v>283</v>
      </c>
      <c r="BN4" s="84" t="s">
        <v>176</v>
      </c>
      <c r="BO4" s="86" t="s">
        <v>283</v>
      </c>
      <c r="BP4" s="84" t="s">
        <v>176</v>
      </c>
      <c r="BQ4" s="84" t="s">
        <v>283</v>
      </c>
      <c r="BR4" s="84" t="s">
        <v>176</v>
      </c>
      <c r="BS4" s="84" t="s">
        <v>283</v>
      </c>
      <c r="BT4" s="84" t="s">
        <v>176</v>
      </c>
      <c r="BU4" s="84" t="s">
        <v>283</v>
      </c>
      <c r="BV4" s="84" t="s">
        <v>176</v>
      </c>
      <c r="BW4" s="84" t="s">
        <v>283</v>
      </c>
      <c r="CA4" s="88" t="s">
        <v>176</v>
      </c>
      <c r="CB4" s="84" t="s">
        <v>283</v>
      </c>
      <c r="CC4" s="84" t="s">
        <v>328</v>
      </c>
      <c r="CD4" s="88" t="s">
        <v>176</v>
      </c>
      <c r="CE4" s="84" t="s">
        <v>283</v>
      </c>
      <c r="CF4" s="84" t="s">
        <v>328</v>
      </c>
      <c r="CG4" s="88" t="s">
        <v>176</v>
      </c>
      <c r="CH4" s="84" t="s">
        <v>283</v>
      </c>
      <c r="CI4" s="84" t="s">
        <v>328</v>
      </c>
      <c r="CJ4" s="88" t="s">
        <v>176</v>
      </c>
      <c r="CK4" s="84" t="s">
        <v>283</v>
      </c>
      <c r="CL4" s="84" t="s">
        <v>328</v>
      </c>
      <c r="CM4" s="88" t="s">
        <v>176</v>
      </c>
      <c r="CN4" s="84" t="s">
        <v>283</v>
      </c>
      <c r="CO4" s="84" t="s">
        <v>328</v>
      </c>
      <c r="CP4" s="88" t="s">
        <v>176</v>
      </c>
      <c r="CQ4" s="84" t="s">
        <v>283</v>
      </c>
      <c r="CR4" s="84" t="s">
        <v>328</v>
      </c>
      <c r="CS4" s="88" t="s">
        <v>176</v>
      </c>
      <c r="CT4" s="84" t="s">
        <v>283</v>
      </c>
      <c r="CU4" s="84" t="s">
        <v>328</v>
      </c>
      <c r="CV4" s="88" t="s">
        <v>176</v>
      </c>
      <c r="CW4" s="84" t="s">
        <v>283</v>
      </c>
      <c r="CX4" s="84" t="s">
        <v>328</v>
      </c>
      <c r="CY4" s="88" t="s">
        <v>176</v>
      </c>
      <c r="CZ4" s="84" t="s">
        <v>283</v>
      </c>
      <c r="DA4" s="84" t="s">
        <v>328</v>
      </c>
      <c r="DB4" s="88" t="s">
        <v>176</v>
      </c>
      <c r="DC4" s="84" t="s">
        <v>283</v>
      </c>
      <c r="DD4" s="84" t="s">
        <v>328</v>
      </c>
      <c r="DE4" s="88" t="s">
        <v>176</v>
      </c>
      <c r="DF4" s="84" t="s">
        <v>283</v>
      </c>
      <c r="DG4" s="84" t="s">
        <v>328</v>
      </c>
      <c r="DH4" s="88" t="s">
        <v>176</v>
      </c>
      <c r="DI4" s="84" t="s">
        <v>283</v>
      </c>
      <c r="DJ4" s="84" t="s">
        <v>328</v>
      </c>
      <c r="DK4" s="88" t="s">
        <v>176</v>
      </c>
      <c r="DL4" s="84" t="s">
        <v>283</v>
      </c>
      <c r="DM4" s="84" t="s">
        <v>328</v>
      </c>
      <c r="DN4" s="88" t="s">
        <v>176</v>
      </c>
      <c r="DO4" s="84" t="s">
        <v>283</v>
      </c>
      <c r="DP4" s="84" t="s">
        <v>328</v>
      </c>
      <c r="DQ4" s="88" t="s">
        <v>176</v>
      </c>
      <c r="DR4" s="84" t="s">
        <v>283</v>
      </c>
      <c r="DS4" s="84" t="s">
        <v>328</v>
      </c>
      <c r="DT4" s="88" t="s">
        <v>176</v>
      </c>
      <c r="DU4" s="84" t="s">
        <v>283</v>
      </c>
      <c r="DV4" s="84" t="s">
        <v>328</v>
      </c>
    </row>
    <row r="5" spans="1:126" s="83" customFormat="1">
      <c r="A5" s="83" t="s">
        <v>269</v>
      </c>
      <c r="D5" s="83">
        <v>775167</v>
      </c>
      <c r="E5" s="83">
        <v>666119</v>
      </c>
      <c r="F5" s="83">
        <v>838178</v>
      </c>
      <c r="G5" s="83">
        <v>744995</v>
      </c>
      <c r="H5" s="83">
        <v>920074</v>
      </c>
      <c r="I5" s="83">
        <v>828422</v>
      </c>
      <c r="J5" s="83">
        <v>1038500</v>
      </c>
      <c r="K5" s="83">
        <v>964600</v>
      </c>
      <c r="L5" s="83">
        <v>1158600</v>
      </c>
      <c r="M5" s="83">
        <v>1061400</v>
      </c>
      <c r="N5" s="83">
        <v>1402300</v>
      </c>
      <c r="O5" s="83">
        <v>1438100</v>
      </c>
      <c r="P5" s="83">
        <v>1584500</v>
      </c>
      <c r="Q5" s="83">
        <v>1450200</v>
      </c>
      <c r="R5" s="83">
        <v>1788200</v>
      </c>
      <c r="S5" s="83">
        <v>1632300</v>
      </c>
      <c r="T5" s="83">
        <v>2099700</v>
      </c>
      <c r="U5" s="83">
        <v>1887600</v>
      </c>
      <c r="V5" s="83">
        <v>2570500</v>
      </c>
      <c r="W5" s="83">
        <v>2276200</v>
      </c>
      <c r="X5" s="83">
        <v>2986000</v>
      </c>
      <c r="Y5" s="83">
        <v>2939000</v>
      </c>
      <c r="Z5" s="83">
        <v>3328000</v>
      </c>
      <c r="AA5" s="83">
        <v>3192000</v>
      </c>
      <c r="AB5" s="83">
        <v>3654000</v>
      </c>
      <c r="AC5" s="83">
        <v>3557000</v>
      </c>
      <c r="AD5" s="83">
        <v>3874000</v>
      </c>
      <c r="AE5" s="83">
        <v>3849000</v>
      </c>
      <c r="AF5" s="83">
        <v>4134000</v>
      </c>
      <c r="AG5" s="83">
        <v>4061000</v>
      </c>
      <c r="AH5" s="83">
        <v>4493000</v>
      </c>
      <c r="AI5" s="83">
        <v>4629000</v>
      </c>
      <c r="AJ5" s="83">
        <v>4795000</v>
      </c>
      <c r="AK5" s="83">
        <v>4510000</v>
      </c>
      <c r="AL5" s="83">
        <v>5024000</v>
      </c>
      <c r="AM5" s="83">
        <v>4792000</v>
      </c>
      <c r="AN5" s="83">
        <v>5261000</v>
      </c>
      <c r="AO5" s="83">
        <v>5096000</v>
      </c>
      <c r="AP5" s="83">
        <v>5453000</v>
      </c>
      <c r="AQ5" s="83">
        <v>5349000</v>
      </c>
      <c r="AR5" s="83">
        <v>5655000</v>
      </c>
      <c r="AS5" s="83">
        <v>5482000</v>
      </c>
      <c r="AT5" s="83">
        <v>5851000</v>
      </c>
      <c r="AU5" s="83">
        <v>5328000</v>
      </c>
      <c r="AV5" s="83">
        <v>6069000</v>
      </c>
      <c r="AW5" s="83">
        <v>5430000</v>
      </c>
      <c r="AX5" s="83">
        <v>6210000</v>
      </c>
      <c r="AY5" s="83">
        <v>5595000</v>
      </c>
      <c r="AZ5" s="83">
        <v>6523000</v>
      </c>
      <c r="BA5" s="83">
        <v>5815000</v>
      </c>
      <c r="BB5" s="83">
        <v>6941000</v>
      </c>
      <c r="BC5" s="83">
        <v>6473000</v>
      </c>
      <c r="BD5" s="83">
        <v>7300000</v>
      </c>
      <c r="BE5" s="83">
        <v>6269000</v>
      </c>
      <c r="BF5" s="83">
        <v>7656000</v>
      </c>
      <c r="BG5" s="83">
        <v>7001000</v>
      </c>
      <c r="BH5" s="83">
        <v>7712000</v>
      </c>
      <c r="BI5" s="83">
        <v>6945000</v>
      </c>
      <c r="BJ5" s="83">
        <v>7670000</v>
      </c>
      <c r="BK5" s="83">
        <v>7190000</v>
      </c>
      <c r="BL5" s="83">
        <v>7796000</v>
      </c>
      <c r="BM5" s="83">
        <v>7707000</v>
      </c>
      <c r="BN5" s="83">
        <v>7808000</v>
      </c>
      <c r="BO5" s="87">
        <f>家計主要指標4!CP5</f>
        <v>7346000</v>
      </c>
      <c r="BP5" s="83">
        <v>7786000</v>
      </c>
      <c r="BQ5" s="83">
        <v>7438000</v>
      </c>
      <c r="BR5" s="83">
        <v>8079000</v>
      </c>
      <c r="BS5" s="83">
        <v>7348000</v>
      </c>
      <c r="BT5" s="83">
        <f>家計主要指標3!CU5</f>
        <v>7871000</v>
      </c>
      <c r="BU5" s="83">
        <f>家計主要指標3!CV5</f>
        <v>7588000</v>
      </c>
      <c r="BV5" s="83">
        <f>家計主要指標3!CW5</f>
        <v>7695000</v>
      </c>
      <c r="BW5" s="83">
        <f>家計主要指標3!CX5</f>
        <v>7286000</v>
      </c>
      <c r="BX5" s="83" t="s">
        <v>269</v>
      </c>
      <c r="CA5" s="89">
        <f>家計主要指標3!DE5</f>
        <v>7210000</v>
      </c>
      <c r="CB5" s="91">
        <f>家計主要指標3!DF5</f>
        <v>6820000</v>
      </c>
      <c r="CC5" s="91">
        <f>家計主要指標3!DG5</f>
        <v>7170000</v>
      </c>
      <c r="CD5" s="91">
        <f>家計主要指標3!DH5</f>
        <v>7300000</v>
      </c>
      <c r="CE5" s="91">
        <f>家計主要指標3!DI5</f>
        <v>7200000</v>
      </c>
      <c r="CF5" s="91">
        <f>家計主要指標3!DJ5</f>
        <v>7230000</v>
      </c>
      <c r="CG5" s="91">
        <f>家計主要指標3!DK5</f>
        <v>7190000</v>
      </c>
      <c r="CH5" s="91">
        <f>家計主要指標3!DL5</f>
        <v>6460000</v>
      </c>
      <c r="CI5" s="91">
        <f>家計主要指標3!DM5</f>
        <v>6990000</v>
      </c>
      <c r="CJ5" s="91">
        <f>家計主要指標3!DN5</f>
        <v>7130000</v>
      </c>
      <c r="CK5" s="91">
        <f>家計主要指標3!DO5</f>
        <v>6850000</v>
      </c>
      <c r="CL5" s="91">
        <f>家計主要指標3!DP5</f>
        <v>6640000</v>
      </c>
      <c r="CM5" s="91">
        <f>家計主要指標3!DQ5</f>
        <v>7180000</v>
      </c>
      <c r="CN5" s="91">
        <f>家計主要指標3!DR5</f>
        <v>6750000</v>
      </c>
      <c r="CO5" s="91">
        <f>家計主要指標3!DS5</f>
        <v>7060000</v>
      </c>
      <c r="CP5" s="91">
        <f>家計主要指標3!DT5</f>
        <v>7170000</v>
      </c>
      <c r="CQ5" s="91">
        <f>家計主要指標3!DU5</f>
        <v>6640000</v>
      </c>
      <c r="CR5" s="91">
        <f>家計主要指標3!DV5</f>
        <v>6770000</v>
      </c>
      <c r="CS5" s="91">
        <f>家計主要指標3!DW5</f>
        <v>7090000</v>
      </c>
      <c r="CT5" s="91">
        <f>家計主要指標3!DX5</f>
        <v>6350000</v>
      </c>
      <c r="CU5" s="91">
        <f>家計主要指標3!DY5</f>
        <v>6090000</v>
      </c>
      <c r="CV5" s="91">
        <f>家計主要指標3!DZ5</f>
        <v>6970000</v>
      </c>
      <c r="CW5" s="91">
        <f>家計主要指標3!EA5</f>
        <v>6480000</v>
      </c>
      <c r="CX5" s="91">
        <f>家計主要指標3!EB5</f>
        <v>5970000</v>
      </c>
      <c r="CY5" s="91">
        <f>家計主要指標3!EC5</f>
        <v>6890000</v>
      </c>
      <c r="CZ5" s="91">
        <f>家計主要指標3!ED5</f>
        <v>6640000</v>
      </c>
      <c r="DA5" s="91">
        <f>家計主要指標3!EE5</f>
        <v>7180000</v>
      </c>
      <c r="DB5" s="91">
        <f>家計主要指標3!EF5</f>
        <v>6910000</v>
      </c>
      <c r="DC5" s="91">
        <f>家計主要指標3!EG5</f>
        <v>6580000</v>
      </c>
      <c r="DD5" s="91">
        <f>家計主要指標3!EH5</f>
        <v>6870000</v>
      </c>
      <c r="DE5" s="91">
        <f>家計主要指標3!EI5</f>
        <v>7080000</v>
      </c>
      <c r="DF5" s="91">
        <f>家計主要指標3!EJ5</f>
        <v>6440000</v>
      </c>
      <c r="DG5" s="91">
        <f>家計主要指標3!EK5</f>
        <v>6110000</v>
      </c>
      <c r="DH5" s="91">
        <f>家計主要指標3!EL5</f>
        <v>7020000</v>
      </c>
      <c r="DI5" s="91">
        <f>家計主要指標3!EM5</f>
        <v>6100000</v>
      </c>
      <c r="DJ5" s="91">
        <f>家計主要指標3!EN5</f>
        <v>6570000</v>
      </c>
      <c r="DK5" s="91">
        <f>家計主要指標3!EO5</f>
        <v>7090000</v>
      </c>
      <c r="DL5" s="91">
        <f>家計主要指標3!EP5</f>
        <v>6410000</v>
      </c>
      <c r="DM5" s="91">
        <f>家計主要指標3!EQ5</f>
        <v>6840000</v>
      </c>
      <c r="DN5" s="91">
        <f>家計主要指標3!ER5</f>
        <v>7150000</v>
      </c>
      <c r="DO5" s="91">
        <f>家計主要指標3!ES5</f>
        <v>6550000</v>
      </c>
      <c r="DP5" s="91">
        <f>家計主要指標3!ET5</f>
        <v>7130000</v>
      </c>
      <c r="DQ5" s="91">
        <f>家計主要指標3!EU5</f>
        <v>7220000</v>
      </c>
      <c r="DR5" s="91">
        <f>家計主要指標3!EV5</f>
        <v>6640000</v>
      </c>
      <c r="DS5" s="91">
        <f>家計主要指標3!EW5</f>
        <v>7500000</v>
      </c>
      <c r="DT5" s="91">
        <f>家計主要指標3!EX5</f>
        <v>7290000</v>
      </c>
      <c r="DU5" s="91">
        <f>家計主要指標3!EY5</f>
        <v>6670000</v>
      </c>
      <c r="DV5" s="91">
        <f>家計主要指標3!EZ5</f>
        <v>7440000</v>
      </c>
    </row>
    <row r="6" spans="1:126" s="83" customFormat="1">
      <c r="A6" s="83" t="s">
        <v>270</v>
      </c>
      <c r="D6" s="83">
        <v>87648</v>
      </c>
      <c r="E6" s="83">
        <v>63394</v>
      </c>
      <c r="F6" s="83">
        <v>96070</v>
      </c>
      <c r="G6" s="83">
        <v>64953</v>
      </c>
      <c r="H6" s="83">
        <v>122222</v>
      </c>
      <c r="I6" s="83">
        <v>52950</v>
      </c>
      <c r="J6" s="83">
        <v>157700</v>
      </c>
      <c r="K6" s="83">
        <v>130600</v>
      </c>
      <c r="L6" s="83">
        <v>172800</v>
      </c>
      <c r="M6" s="83">
        <v>114200</v>
      </c>
      <c r="N6" s="83">
        <v>210200</v>
      </c>
      <c r="O6" s="83">
        <v>219300</v>
      </c>
      <c r="P6" s="83">
        <v>264300</v>
      </c>
      <c r="Q6" s="83">
        <v>234100</v>
      </c>
      <c r="R6" s="83">
        <v>301700</v>
      </c>
      <c r="S6" s="83">
        <v>213600</v>
      </c>
      <c r="T6" s="83">
        <v>361600</v>
      </c>
      <c r="U6" s="83">
        <v>329000</v>
      </c>
      <c r="V6" s="83">
        <v>438800</v>
      </c>
      <c r="W6" s="83">
        <v>392000</v>
      </c>
      <c r="X6" s="83">
        <v>515000</v>
      </c>
      <c r="Y6" s="83">
        <v>332000</v>
      </c>
      <c r="Z6" s="83">
        <v>577000</v>
      </c>
      <c r="AA6" s="83">
        <v>526000</v>
      </c>
      <c r="AB6" s="83">
        <v>565000</v>
      </c>
      <c r="AC6" s="83">
        <v>499000</v>
      </c>
      <c r="AD6" s="83">
        <v>571000</v>
      </c>
      <c r="AE6" s="83">
        <v>514000</v>
      </c>
      <c r="AF6" s="83">
        <v>534000</v>
      </c>
      <c r="AG6" s="83">
        <v>615000</v>
      </c>
      <c r="AH6" s="83">
        <v>561000</v>
      </c>
      <c r="AI6" s="83">
        <v>604000</v>
      </c>
      <c r="AJ6" s="83">
        <v>647000</v>
      </c>
      <c r="AK6" s="83">
        <v>630000</v>
      </c>
      <c r="AL6" s="83">
        <v>649000</v>
      </c>
      <c r="AM6" s="83">
        <v>500000</v>
      </c>
      <c r="AN6" s="83">
        <v>562000</v>
      </c>
      <c r="AO6" s="83">
        <v>511000</v>
      </c>
      <c r="AP6" s="83">
        <v>672000</v>
      </c>
      <c r="AQ6" s="83">
        <v>741000</v>
      </c>
      <c r="AR6" s="83">
        <v>630000</v>
      </c>
      <c r="AS6" s="83">
        <v>392000</v>
      </c>
      <c r="AT6" s="83">
        <v>600000</v>
      </c>
      <c r="AU6" s="83">
        <v>591000</v>
      </c>
      <c r="AV6" s="83">
        <v>814000</v>
      </c>
      <c r="AW6" s="83">
        <v>540000</v>
      </c>
      <c r="AX6" s="83">
        <v>898000</v>
      </c>
      <c r="AY6" s="83">
        <v>623000</v>
      </c>
      <c r="AZ6" s="83">
        <v>1128000</v>
      </c>
      <c r="BA6" s="83">
        <v>672000</v>
      </c>
      <c r="BB6" s="83">
        <v>1178000</v>
      </c>
      <c r="BC6" s="83">
        <v>827000</v>
      </c>
      <c r="BD6" s="83">
        <v>1179000</v>
      </c>
      <c r="BE6" s="83">
        <v>745000</v>
      </c>
      <c r="BF6" s="83">
        <v>1287000</v>
      </c>
      <c r="BG6" s="83">
        <v>868000</v>
      </c>
      <c r="BH6" s="83">
        <v>1085000</v>
      </c>
      <c r="BI6" s="83">
        <v>748000</v>
      </c>
      <c r="BJ6" s="83">
        <v>1210000</v>
      </c>
      <c r="BK6" s="83">
        <v>741000</v>
      </c>
      <c r="BL6" s="83">
        <v>1259000</v>
      </c>
      <c r="BM6" s="83">
        <v>1173000</v>
      </c>
      <c r="BN6" s="83">
        <v>1057000</v>
      </c>
      <c r="BO6" s="87">
        <f>家計主要指標4!CP6</f>
        <v>1175000</v>
      </c>
      <c r="BP6" s="83">
        <v>1040000</v>
      </c>
      <c r="BQ6" s="83">
        <v>897000</v>
      </c>
      <c r="BR6" s="83">
        <v>1118000</v>
      </c>
      <c r="BS6" s="83">
        <v>1257000</v>
      </c>
      <c r="BT6" s="83">
        <f>家計主要指標3!CU6-家計主要指標3!CS6</f>
        <v>410000</v>
      </c>
      <c r="BU6" s="83">
        <f>家計主要指標3!CV6-家計主要指標3!CT6</f>
        <v>-658000</v>
      </c>
      <c r="BV6" s="83">
        <f>家計主要指標3!CW6-家計主要指標3!CU6</f>
        <v>-369000</v>
      </c>
      <c r="BW6" s="83">
        <f>家計主要指標3!CX6-家計主要指標3!CV6</f>
        <v>1878000</v>
      </c>
      <c r="BX6" s="83" t="s">
        <v>270</v>
      </c>
      <c r="CA6" s="89">
        <f>家計主要指標3!DE6-家計主要指標3!DB6</f>
        <v>120000</v>
      </c>
      <c r="CB6" s="91">
        <f>家計主要指標3!DF6-家計主要指標3!DC6</f>
        <v>-580000</v>
      </c>
      <c r="CC6" s="91">
        <f>家計主要指標3!DG6-家計主要指標3!DD6</f>
        <v>190000</v>
      </c>
      <c r="CD6" s="91">
        <f>家計主要指標3!DH6-家計主要指標3!DE6</f>
        <v>-190000</v>
      </c>
      <c r="CE6" s="91">
        <f>家計主要指標3!DI6-家計主要指標3!DF6</f>
        <v>1240000</v>
      </c>
      <c r="CF6" s="91">
        <f>家計主要指標3!DJ6-家計主要指標3!DG6</f>
        <v>2680000</v>
      </c>
      <c r="CG6" s="91">
        <f>家計主要指標3!DK6-家計主要指標3!DH6</f>
        <v>190000</v>
      </c>
      <c r="CH6" s="91">
        <f>家計主要指標3!DL6-家計主要指標3!DI6</f>
        <v>-570000</v>
      </c>
      <c r="CI6" s="91">
        <f>家計主要指標3!DM6-家計主要指標3!DJ6</f>
        <v>-2520000</v>
      </c>
      <c r="CJ6" s="91">
        <f>家計主要指標3!DN6-家計主要指標3!DK6</f>
        <v>-280000</v>
      </c>
      <c r="CK6" s="91">
        <f>家計主要指標3!DO6-家計主要指標3!DL6</f>
        <v>780000</v>
      </c>
      <c r="CL6" s="91">
        <f>家計主要指標3!DP6-家計主要指標3!DM6</f>
        <v>660000</v>
      </c>
      <c r="CM6" s="91">
        <f>家計主要指標3!DQ6-家計主要指標3!DN6</f>
        <v>40000</v>
      </c>
      <c r="CN6" s="91">
        <f>家計主要指標3!DR6-家計主要指標3!DO6</f>
        <v>-2180000</v>
      </c>
      <c r="CO6" s="91">
        <f>家計主要指標3!DS6-家計主要指標3!DP6</f>
        <v>1680000</v>
      </c>
      <c r="CP6" s="91">
        <f>家計主要指標3!DT6-家計主要指標3!DQ6</f>
        <v>-180000</v>
      </c>
      <c r="CQ6" s="91">
        <f>家計主要指標3!DU6-家計主要指標3!DR6</f>
        <v>2310000</v>
      </c>
      <c r="CR6" s="91">
        <f>家計主要指標3!DV6-家計主要指標3!DS6</f>
        <v>-1160000</v>
      </c>
      <c r="CS6" s="91">
        <f>家計主要指標3!DW6-家計主要指標3!DT6</f>
        <v>-470000</v>
      </c>
      <c r="CT6" s="91">
        <f>家計主要指標3!DX6-家計主要指標3!DU6</f>
        <v>-2010000</v>
      </c>
      <c r="CU6" s="91">
        <f>家計主要指標3!DY6-家計主要指標3!DV6</f>
        <v>2370000</v>
      </c>
      <c r="CV6" s="91">
        <f>家計主要指標3!DZ6-家計主要指標3!DW6</f>
        <v>410000</v>
      </c>
      <c r="CW6" s="91">
        <f>家計主要指標3!EA6-家計主要指標3!DX6</f>
        <v>170000</v>
      </c>
      <c r="CX6" s="91">
        <f>家計主要指標3!EB6-家計主要指標3!DY6</f>
        <v>-3900000</v>
      </c>
      <c r="CY6" s="91">
        <f>家計主要指標3!EC6-家計主要指標3!DZ6</f>
        <v>-110000</v>
      </c>
      <c r="CZ6" s="91">
        <f>家計主要指標3!ED6-家計主要指標3!EA6</f>
        <v>880000</v>
      </c>
      <c r="DA6" s="91">
        <f>家計主要指標3!EE6-家計主要指標3!EB6</f>
        <v>3160000</v>
      </c>
      <c r="DB6" s="91">
        <f>家計主要指標3!EF6-家計主要指標3!EC6</f>
        <v>0</v>
      </c>
      <c r="DC6" s="91">
        <f>家計主要指標3!EG6-家計主要指標3!ED6</f>
        <v>400000</v>
      </c>
      <c r="DD6" s="91">
        <f>家計主要指標3!EH6-家計主要指標3!EE6</f>
        <v>-1480000</v>
      </c>
      <c r="DE6" s="91">
        <f>家計主要指標3!EI6-家計主要指標3!EF6</f>
        <v>110000</v>
      </c>
      <c r="DF6" s="91">
        <f>家計主要指標3!EJ6-家計主要指標3!EG6</f>
        <v>-580000</v>
      </c>
      <c r="DG6" s="91">
        <f>家計主要指標3!EK6-家計主要指標3!EH6</f>
        <v>-850000</v>
      </c>
      <c r="DH6" s="91">
        <f>家計主要指標3!EL6-家計主要指標3!EI6</f>
        <v>460000</v>
      </c>
      <c r="DI6" s="91">
        <f>家計主要指標3!EM6-家計主要指標3!EJ6</f>
        <v>710000</v>
      </c>
      <c r="DJ6" s="91">
        <f>家計主要指標3!EN6-家計主要指標3!EK6</f>
        <v>740000</v>
      </c>
      <c r="DK6" s="91">
        <f>家計主要指標3!EO6-家計主要指標3!EL6</f>
        <v>190000</v>
      </c>
      <c r="DL6" s="91">
        <f>家計主要指標3!EP6-家計主要指標3!EM6</f>
        <v>-940000</v>
      </c>
      <c r="DM6" s="91">
        <f>家計主要指標3!EQ6-家計主要指標3!EN6</f>
        <v>-1750000</v>
      </c>
      <c r="DN6" s="91">
        <f>家計主要指標3!ER6-家計主要指標3!EO6</f>
        <v>-100000</v>
      </c>
      <c r="DO6" s="91">
        <f>家計主要指標3!ES6-家計主要指標3!EP6</f>
        <v>-610000</v>
      </c>
      <c r="DP6" s="91">
        <f>家計主要指標3!ET6-家計主要指標3!EQ6</f>
        <v>1800000</v>
      </c>
      <c r="DQ6" s="91">
        <f>家計主要指標3!EU6-家計主要指標3!ER6</f>
        <v>280000</v>
      </c>
      <c r="DR6" s="91">
        <f>家計主要指標3!EV6-家計主要指標3!ES6</f>
        <v>2590000</v>
      </c>
      <c r="DS6" s="91">
        <f>家計主要指標3!EW6-家計主要指標3!ET6</f>
        <v>2600000</v>
      </c>
      <c r="DT6" s="91">
        <f>家計主要指標3!EX6-家計主要指標3!EU6</f>
        <v>-70000</v>
      </c>
      <c r="DU6" s="91">
        <f>家計主要指標3!EY6-家計主要指標3!EV6</f>
        <v>-30000</v>
      </c>
      <c r="DV6" s="91">
        <f>家計主要指標3!EZ6-家計主要指標3!EW6</f>
        <v>-1700000</v>
      </c>
    </row>
    <row r="7" spans="1:126" s="83" customFormat="1">
      <c r="B7" s="83" t="s">
        <v>271</v>
      </c>
      <c r="D7" s="83">
        <v>74629</v>
      </c>
      <c r="E7" s="83">
        <v>63279</v>
      </c>
      <c r="F7" s="83">
        <v>86454</v>
      </c>
      <c r="G7" s="83">
        <v>56603</v>
      </c>
      <c r="H7" s="83">
        <v>113325</v>
      </c>
      <c r="I7" s="83">
        <v>55689</v>
      </c>
      <c r="J7" s="83">
        <v>144300</v>
      </c>
      <c r="K7" s="83">
        <v>127100</v>
      </c>
      <c r="L7" s="83">
        <v>156000</v>
      </c>
      <c r="M7" s="83">
        <v>93500</v>
      </c>
      <c r="N7" s="83">
        <v>189200</v>
      </c>
      <c r="O7" s="83">
        <v>197000</v>
      </c>
      <c r="P7" s="83">
        <v>242100</v>
      </c>
      <c r="Q7" s="83">
        <v>220700</v>
      </c>
      <c r="R7" s="83">
        <v>277700</v>
      </c>
      <c r="S7" s="83">
        <v>206200</v>
      </c>
      <c r="T7" s="83">
        <v>331300</v>
      </c>
      <c r="U7" s="83">
        <v>302900</v>
      </c>
      <c r="V7" s="83">
        <v>397800</v>
      </c>
      <c r="W7" s="83">
        <v>374900</v>
      </c>
      <c r="X7" s="83">
        <v>471000</v>
      </c>
      <c r="Y7" s="83">
        <v>313000</v>
      </c>
      <c r="Z7" s="83">
        <v>539000</v>
      </c>
      <c r="AA7" s="83">
        <v>503000</v>
      </c>
      <c r="AB7" s="83">
        <v>525000</v>
      </c>
      <c r="AC7" s="83">
        <v>486000</v>
      </c>
      <c r="AD7" s="83">
        <v>534000</v>
      </c>
      <c r="AE7" s="83">
        <v>482000</v>
      </c>
      <c r="AF7" s="83">
        <v>508000</v>
      </c>
      <c r="AG7" s="83">
        <v>584000</v>
      </c>
      <c r="AH7" s="83">
        <v>546000</v>
      </c>
      <c r="AI7" s="83">
        <v>586000</v>
      </c>
      <c r="AJ7" s="83">
        <v>621000</v>
      </c>
      <c r="AK7" s="83">
        <v>619000</v>
      </c>
      <c r="AL7" s="83">
        <v>610000</v>
      </c>
      <c r="AM7" s="83">
        <v>432000</v>
      </c>
      <c r="AN7" s="83">
        <v>532000</v>
      </c>
      <c r="AO7" s="83">
        <v>493000</v>
      </c>
      <c r="AP7" s="83">
        <v>629000</v>
      </c>
      <c r="AQ7" s="83">
        <v>692000</v>
      </c>
      <c r="AR7" s="83">
        <v>615000</v>
      </c>
      <c r="AS7" s="83">
        <v>400000</v>
      </c>
      <c r="AT7" s="83">
        <v>585000</v>
      </c>
      <c r="AU7" s="83">
        <v>545000</v>
      </c>
      <c r="AV7" s="83">
        <v>773000</v>
      </c>
      <c r="AW7" s="83">
        <v>518000</v>
      </c>
      <c r="AX7" s="83">
        <v>874000</v>
      </c>
      <c r="AY7" s="83">
        <v>630000</v>
      </c>
      <c r="AZ7" s="83">
        <v>1058000</v>
      </c>
      <c r="BA7" s="83">
        <v>616000</v>
      </c>
      <c r="BB7" s="83">
        <v>1142000</v>
      </c>
      <c r="BC7" s="83">
        <v>765000</v>
      </c>
      <c r="BD7" s="83">
        <v>1124000</v>
      </c>
      <c r="BE7" s="83">
        <v>739000</v>
      </c>
      <c r="BF7" s="83">
        <v>1228000</v>
      </c>
      <c r="BG7" s="83">
        <v>856000</v>
      </c>
      <c r="BH7" s="83">
        <v>1045000</v>
      </c>
      <c r="BI7" s="83">
        <v>713000</v>
      </c>
      <c r="BJ7" s="83">
        <v>1154000</v>
      </c>
      <c r="BK7" s="83">
        <v>686000</v>
      </c>
      <c r="BL7" s="83">
        <v>1204000</v>
      </c>
      <c r="BM7" s="83">
        <v>1116000</v>
      </c>
      <c r="BN7" s="83">
        <v>1010000</v>
      </c>
      <c r="BO7" s="87">
        <f>家計主要指標4!CP7</f>
        <v>1138000</v>
      </c>
      <c r="BP7" s="83">
        <v>1002000</v>
      </c>
      <c r="BQ7" s="83">
        <v>912000</v>
      </c>
      <c r="BR7" s="83">
        <v>1043000</v>
      </c>
      <c r="BS7" s="83">
        <v>1209000</v>
      </c>
      <c r="BT7" s="83">
        <f>家計主要指標3!CU7-家計主要指標3!CS7</f>
        <v>467000</v>
      </c>
      <c r="BU7" s="83">
        <f>家計主要指標3!CV7-家計主要指標3!CT7</f>
        <v>-713000</v>
      </c>
      <c r="BV7" s="83">
        <f>家計主要指標3!CW7-家計主要指標3!CU7</f>
        <v>-353000</v>
      </c>
      <c r="BW7" s="83">
        <f>家計主要指標3!CX7-家計主要指標3!CV7</f>
        <v>2060000</v>
      </c>
      <c r="BY7" s="83" t="s">
        <v>271</v>
      </c>
      <c r="CA7" s="89">
        <f>家計主要指標3!DE7-家計主要指標3!DB7</f>
        <v>90000</v>
      </c>
      <c r="CB7" s="91">
        <f>家計主要指標3!DF7-家計主要指標3!DC7</f>
        <v>-700000</v>
      </c>
      <c r="CC7" s="91">
        <f>家計主要指標3!DG7-家計主要指標3!DD7</f>
        <v>320000</v>
      </c>
      <c r="CD7" s="91">
        <f>家計主要指標3!DH7-家計主要指標3!DE7</f>
        <v>-230000</v>
      </c>
      <c r="CE7" s="91">
        <f>家計主要指標3!DI7-家計主要指標3!DF7</f>
        <v>1270000</v>
      </c>
      <c r="CF7" s="91">
        <f>家計主要指標3!DJ7-家計主要指標3!DG7</f>
        <v>2480000</v>
      </c>
      <c r="CG7" s="91">
        <f>家計主要指標3!DK7-家計主要指標3!DH7</f>
        <v>150000</v>
      </c>
      <c r="CH7" s="91">
        <f>家計主要指標3!DL7-家計主要指標3!DI7</f>
        <v>-600000</v>
      </c>
      <c r="CI7" s="91">
        <f>家計主要指標3!DM7-家計主要指標3!DJ7</f>
        <v>-2230000</v>
      </c>
      <c r="CJ7" s="91">
        <f>家計主要指標3!DN7-家計主要指標3!DK7</f>
        <v>-270000</v>
      </c>
      <c r="CK7" s="91">
        <f>家計主要指標3!DO7-家計主要指標3!DL7</f>
        <v>830000</v>
      </c>
      <c r="CL7" s="91">
        <f>家計主要指標3!DP7-家計主要指標3!DM7</f>
        <v>890000</v>
      </c>
      <c r="CM7" s="91">
        <f>家計主要指標3!DQ7-家計主要指標3!DN7</f>
        <v>140000</v>
      </c>
      <c r="CN7" s="91">
        <f>家計主要指標3!DR7-家計主要指標3!DO7</f>
        <v>-2010000</v>
      </c>
      <c r="CO7" s="91">
        <f>家計主要指標3!DS7-家計主要指標3!DP7</f>
        <v>1470000</v>
      </c>
      <c r="CP7" s="91">
        <f>家計主要指標3!DT7-家計主要指標3!DQ7</f>
        <v>-170000</v>
      </c>
      <c r="CQ7" s="91">
        <f>家計主要指標3!DU7-家計主要指標3!DR7</f>
        <v>2190000</v>
      </c>
      <c r="CR7" s="91">
        <f>家計主要指標3!DV7-家計主要指標3!DS7</f>
        <v>-1190000</v>
      </c>
      <c r="CS7" s="91">
        <f>家計主要指標3!DW7-家計主要指標3!DT7</f>
        <v>-500000</v>
      </c>
      <c r="CT7" s="91">
        <f>家計主要指標3!DX7-家計主要指標3!DU7</f>
        <v>-2000000</v>
      </c>
      <c r="CU7" s="91">
        <f>家計主要指標3!DY7-家計主要指標3!DV7</f>
        <v>2520000</v>
      </c>
      <c r="CV7" s="91">
        <f>家計主要指標3!DZ7-家計主要指標3!DW7</f>
        <v>340000</v>
      </c>
      <c r="CW7" s="91">
        <f>家計主要指標3!EA7-家計主要指標3!DX7</f>
        <v>110000</v>
      </c>
      <c r="CX7" s="91">
        <f>家計主要指標3!EB7-家計主要指標3!DY7</f>
        <v>-4120000</v>
      </c>
      <c r="CY7" s="91">
        <f>家計主要指標3!EC7-家計主要指標3!DZ7</f>
        <v>0</v>
      </c>
      <c r="CZ7" s="91">
        <f>家計主要指標3!ED7-家計主要指標3!EA7</f>
        <v>700000</v>
      </c>
      <c r="DA7" s="91">
        <f>家計主要指標3!EE7-家計主要指標3!EB7</f>
        <v>3150000</v>
      </c>
      <c r="DB7" s="91">
        <f>家計主要指標3!EF7-家計主要指標3!EC7</f>
        <v>-20000</v>
      </c>
      <c r="DC7" s="91">
        <f>家計主要指標3!EG7-家計主要指標3!ED7</f>
        <v>710000</v>
      </c>
      <c r="DD7" s="91">
        <f>家計主要指標3!EH7-家計主要指標3!EE7</f>
        <v>-1520000</v>
      </c>
      <c r="DE7" s="91">
        <f>家計主要指標3!EI7-家計主要指標3!EF7</f>
        <v>40000</v>
      </c>
      <c r="DF7" s="91">
        <f>家計主要指標3!EJ7-家計主要指標3!EG7</f>
        <v>-670000</v>
      </c>
      <c r="DG7" s="91">
        <f>家計主要指標3!EK7-家計主要指標3!EH7</f>
        <v>-710000</v>
      </c>
      <c r="DH7" s="91">
        <f>家計主要指標3!EL7-家計主要指標3!EI7</f>
        <v>520000</v>
      </c>
      <c r="DI7" s="91">
        <f>家計主要指標3!EM7-家計主要指標3!EJ7</f>
        <v>760000</v>
      </c>
      <c r="DJ7" s="91">
        <f>家計主要指標3!EN7-家計主要指標3!EK7</f>
        <v>860000</v>
      </c>
      <c r="DK7" s="91">
        <f>家計主要指標3!EO7-家計主要指標3!EL7</f>
        <v>170000</v>
      </c>
      <c r="DL7" s="91">
        <f>家計主要指標3!EP7-家計主要指標3!EM7</f>
        <v>-1080000</v>
      </c>
      <c r="DM7" s="91">
        <f>家計主要指標3!EQ7-家計主要指標3!EN7</f>
        <v>-1830000</v>
      </c>
      <c r="DN7" s="91">
        <f>家計主要指標3!ER7-家計主要指標3!EO7</f>
        <v>-90000</v>
      </c>
      <c r="DO7" s="91">
        <f>家計主要指標3!ES7-家計主要指標3!EP7</f>
        <v>-400000</v>
      </c>
      <c r="DP7" s="91">
        <f>家計主要指標3!ET7-家計主要指標3!EQ7</f>
        <v>1710000</v>
      </c>
      <c r="DQ7" s="91">
        <f>家計主要指標3!EU7-家計主要指標3!ER7</f>
        <v>330000</v>
      </c>
      <c r="DR7" s="91">
        <f>家計主要指標3!EV7-家計主要指標3!ES7</f>
        <v>2330000</v>
      </c>
      <c r="DS7" s="91">
        <f>家計主要指標3!EW7-家計主要指標3!ET7</f>
        <v>2540000</v>
      </c>
      <c r="DT7" s="91">
        <f>家計主要指標3!EX7-家計主要指標3!EU7</f>
        <v>-140000</v>
      </c>
      <c r="DU7" s="91">
        <f>家計主要指標3!EY7-家計主要指標3!EV7</f>
        <v>150000</v>
      </c>
      <c r="DV7" s="91">
        <f>家計主要指標3!EZ7-家計主要指標3!EW7</f>
        <v>-1590000</v>
      </c>
    </row>
    <row r="8" spans="1:126" s="83" customFormat="1">
      <c r="B8" s="83" t="s">
        <v>272</v>
      </c>
      <c r="D8" s="83">
        <v>13019</v>
      </c>
      <c r="E8" s="83">
        <v>115</v>
      </c>
      <c r="F8" s="83">
        <v>9616</v>
      </c>
      <c r="G8" s="83">
        <v>8350</v>
      </c>
      <c r="H8" s="83">
        <v>8897</v>
      </c>
      <c r="I8" s="83">
        <v>-2739</v>
      </c>
      <c r="J8" s="83">
        <v>13500</v>
      </c>
      <c r="K8" s="83">
        <v>3500</v>
      </c>
      <c r="L8" s="83">
        <v>16900</v>
      </c>
      <c r="M8" s="83">
        <v>20600</v>
      </c>
      <c r="N8" s="83">
        <v>21000</v>
      </c>
      <c r="O8" s="83">
        <v>22300</v>
      </c>
      <c r="P8" s="83">
        <v>22200</v>
      </c>
      <c r="Q8" s="83">
        <v>13500</v>
      </c>
      <c r="R8" s="83">
        <v>24000</v>
      </c>
      <c r="S8" s="83">
        <v>7400</v>
      </c>
      <c r="T8" s="83">
        <v>30300</v>
      </c>
      <c r="U8" s="83">
        <v>26100</v>
      </c>
      <c r="V8" s="83">
        <v>41000</v>
      </c>
      <c r="W8" s="83">
        <v>17100</v>
      </c>
      <c r="X8" s="83">
        <v>44000</v>
      </c>
      <c r="Y8" s="83">
        <v>19000</v>
      </c>
      <c r="Z8" s="83">
        <v>37000</v>
      </c>
      <c r="AA8" s="83">
        <v>23000</v>
      </c>
      <c r="AB8" s="83">
        <v>40000</v>
      </c>
      <c r="AC8" s="83">
        <v>13000</v>
      </c>
      <c r="AD8" s="83">
        <v>38000</v>
      </c>
      <c r="AE8" s="83">
        <v>32000</v>
      </c>
      <c r="AF8" s="83">
        <v>26000</v>
      </c>
      <c r="AG8" s="83">
        <v>31000</v>
      </c>
      <c r="AH8" s="83">
        <v>15000</v>
      </c>
      <c r="AI8" s="83">
        <v>18000</v>
      </c>
      <c r="AJ8" s="83">
        <v>26000</v>
      </c>
      <c r="AK8" s="83">
        <v>11000</v>
      </c>
      <c r="AL8" s="83">
        <v>39000</v>
      </c>
      <c r="AM8" s="83">
        <v>68000</v>
      </c>
      <c r="AN8" s="83">
        <v>29000</v>
      </c>
      <c r="AO8" s="83">
        <v>17000</v>
      </c>
      <c r="AP8" s="83">
        <v>42000</v>
      </c>
      <c r="AQ8" s="83">
        <v>50000</v>
      </c>
      <c r="AR8" s="83">
        <v>15000</v>
      </c>
      <c r="AS8" s="83">
        <v>-8000</v>
      </c>
      <c r="AT8" s="83">
        <v>15000</v>
      </c>
      <c r="AU8" s="83">
        <v>46000</v>
      </c>
      <c r="AV8" s="83">
        <v>41000</v>
      </c>
      <c r="AW8" s="83">
        <v>22000</v>
      </c>
      <c r="AX8" s="83">
        <v>25000</v>
      </c>
      <c r="AY8" s="83">
        <v>-7000</v>
      </c>
      <c r="AZ8" s="83">
        <v>70000</v>
      </c>
      <c r="BA8" s="83">
        <v>56000</v>
      </c>
      <c r="BB8" s="83">
        <v>36000</v>
      </c>
      <c r="BC8" s="83">
        <v>63000</v>
      </c>
      <c r="BD8" s="83">
        <v>56000</v>
      </c>
      <c r="BE8" s="83">
        <v>6000</v>
      </c>
      <c r="BF8" s="83">
        <v>59000</v>
      </c>
      <c r="BG8" s="83">
        <v>12000</v>
      </c>
      <c r="BH8" s="83">
        <v>41000</v>
      </c>
      <c r="BI8" s="83">
        <v>35000</v>
      </c>
      <c r="BJ8" s="83">
        <v>56000</v>
      </c>
      <c r="BK8" s="83">
        <v>55000</v>
      </c>
      <c r="BL8" s="83">
        <v>55000</v>
      </c>
      <c r="BM8" s="83">
        <v>57000</v>
      </c>
      <c r="BN8" s="83">
        <v>47000</v>
      </c>
      <c r="BO8" s="87">
        <f>家計主要指標4!CP8</f>
        <v>37000</v>
      </c>
      <c r="BP8" s="83">
        <v>38000</v>
      </c>
      <c r="BQ8" s="83">
        <v>-15000</v>
      </c>
      <c r="BR8" s="83">
        <v>75000</v>
      </c>
      <c r="BS8" s="83">
        <v>48000</v>
      </c>
      <c r="BT8" s="83">
        <f>家計主要指標3!CU8-家計主要指標3!CS8</f>
        <v>-57000</v>
      </c>
      <c r="BU8" s="83">
        <f>家計主要指標3!CV8-家計主要指標3!CT8</f>
        <v>55000</v>
      </c>
      <c r="BV8" s="83">
        <f>家計主要指標3!CW8-家計主要指標3!CU8</f>
        <v>-16000</v>
      </c>
      <c r="BW8" s="83">
        <f>家計主要指標3!CX8-家計主要指標3!CV8</f>
        <v>-182000</v>
      </c>
      <c r="BY8" s="83" t="s">
        <v>272</v>
      </c>
      <c r="CA8" s="89">
        <f>家計主要指標3!DE8-家計主要指標3!DB8</f>
        <v>30000</v>
      </c>
      <c r="CB8" s="91">
        <f>家計主要指標3!DF8-家計主要指標3!DC8</f>
        <v>120000</v>
      </c>
      <c r="CC8" s="91">
        <f>家計主要指標3!DG8-家計主要指標3!DD8</f>
        <v>-130000</v>
      </c>
      <c r="CD8" s="91">
        <f>家計主要指標3!DH8-家計主要指標3!DE8</f>
        <v>40000</v>
      </c>
      <c r="CE8" s="91">
        <f>家計主要指標3!DI8-家計主要指標3!DF8</f>
        <v>-30000</v>
      </c>
      <c r="CF8" s="91">
        <f>家計主要指標3!DJ8-家計主要指標3!DG8</f>
        <v>200000</v>
      </c>
      <c r="CG8" s="91">
        <f>家計主要指標3!DK8-家計主要指標3!DH8</f>
        <v>40000</v>
      </c>
      <c r="CH8" s="91">
        <f>家計主要指標3!DL8-家計主要指標3!DI8</f>
        <v>30000</v>
      </c>
      <c r="CI8" s="91">
        <f>家計主要指標3!DM8-家計主要指標3!DJ8</f>
        <v>-460000</v>
      </c>
      <c r="CJ8" s="91">
        <f>家計主要指標3!DN8-家計主要指標3!DK8</f>
        <v>-10000</v>
      </c>
      <c r="CK8" s="91">
        <f>家計主要指標3!DO8-家計主要指標3!DL8</f>
        <v>-50000</v>
      </c>
      <c r="CL8" s="91">
        <f>家計主要指標3!DP8-家計主要指標3!DM8</f>
        <v>-50000</v>
      </c>
      <c r="CM8" s="91">
        <f>家計主要指標3!DQ8-家計主要指標3!DN8</f>
        <v>-100000</v>
      </c>
      <c r="CN8" s="91">
        <f>家計主要指標3!DR8-家計主要指標3!DO8</f>
        <v>-180000</v>
      </c>
      <c r="CO8" s="91">
        <f>家計主要指標3!DS8-家計主要指標3!DP8</f>
        <v>200000</v>
      </c>
      <c r="CP8" s="91">
        <f>家計主要指標3!DT8-家計主要指標3!DQ8</f>
        <v>-10000</v>
      </c>
      <c r="CQ8" s="91">
        <f>家計主要指標3!DU8-家計主要指標3!DR8</f>
        <v>120000</v>
      </c>
      <c r="CR8" s="91">
        <f>家計主要指標3!DV8-家計主要指標3!DS8</f>
        <v>20000</v>
      </c>
      <c r="CS8" s="91">
        <f>家計主要指標3!DW8-家計主要指標3!DT8</f>
        <v>30000</v>
      </c>
      <c r="CT8" s="91">
        <f>家計主要指標3!DX8-家計主要指標3!DU8</f>
        <v>0</v>
      </c>
      <c r="CU8" s="91">
        <f>家計主要指標3!DY8-家計主要指標3!DV8</f>
        <v>-150000</v>
      </c>
      <c r="CV8" s="91">
        <f>家計主要指標3!DZ8-家計主要指標3!DW8</f>
        <v>70000</v>
      </c>
      <c r="CW8" s="91">
        <f>家計主要指標3!EA8-家計主要指標3!DX8</f>
        <v>70000</v>
      </c>
      <c r="CX8" s="91">
        <f>家計主要指標3!EB8-家計主要指標3!DY8</f>
        <v>-80000</v>
      </c>
      <c r="CY8" s="91">
        <f>家計主要指標3!EC8-家計主要指標3!DZ8</f>
        <v>-110000</v>
      </c>
      <c r="CZ8" s="91">
        <f>家計主要指標3!ED8-家計主要指標3!EA8</f>
        <v>180000</v>
      </c>
      <c r="DA8" s="91">
        <f>家計主要指標3!EE8-家計主要指標3!EB8</f>
        <v>320000</v>
      </c>
      <c r="DB8" s="91">
        <f>家計主要指標3!EF8-家計主要指標3!EC8</f>
        <v>20000</v>
      </c>
      <c r="DC8" s="91">
        <f>家計主要指標3!EG8-家計主要指標3!ED8</f>
        <v>-320000</v>
      </c>
      <c r="DD8" s="91">
        <f>家計主要指標3!EH8-家計主要指標3!EE8</f>
        <v>40000</v>
      </c>
      <c r="DE8" s="91">
        <f>家計主要指標3!EI8-家計主要指標3!EF8</f>
        <v>70000</v>
      </c>
      <c r="DF8" s="91">
        <f>家計主要指標3!EJ8-家計主要指標3!EG8</f>
        <v>90000</v>
      </c>
      <c r="DG8" s="91">
        <f>家計主要指標3!EK8-家計主要指標3!EH8</f>
        <v>-140000</v>
      </c>
      <c r="DH8" s="91">
        <f>家計主要指標3!EL8-家計主要指標3!EI8</f>
        <v>-60000</v>
      </c>
      <c r="DI8" s="91">
        <f>家計主要指標3!EM8-家計主要指標3!EJ8</f>
        <v>-60000</v>
      </c>
      <c r="DJ8" s="91">
        <f>家計主要指標3!EN8-家計主要指標3!EK8</f>
        <v>-120000</v>
      </c>
      <c r="DK8" s="91">
        <f>家計主要指標3!EO8-家計主要指標3!EL8</f>
        <v>20000</v>
      </c>
      <c r="DL8" s="91">
        <f>家計主要指標3!EP8-家計主要指標3!EM8</f>
        <v>150000</v>
      </c>
      <c r="DM8" s="91">
        <f>家計主要指標3!EQ8-家計主要指標3!EN8</f>
        <v>80000</v>
      </c>
      <c r="DN8" s="91">
        <f>家計主要指標3!ER8-家計主要指標3!EO8</f>
        <v>0</v>
      </c>
      <c r="DO8" s="91">
        <f>家計主要指標3!ES8-家計主要指標3!EP8</f>
        <v>-210000</v>
      </c>
      <c r="DP8" s="91">
        <f>家計主要指標3!ET8-家計主要指標3!EQ8</f>
        <v>90000</v>
      </c>
      <c r="DQ8" s="91">
        <f>家計主要指標3!EU8-家計主要指標3!ER8</f>
        <v>-70000</v>
      </c>
      <c r="DR8" s="91">
        <f>家計主要指標3!EV8-家計主要指標3!ES8</f>
        <v>260000</v>
      </c>
      <c r="DS8" s="91">
        <f>家計主要指標3!EW8-家計主要指標3!ET8</f>
        <v>60000</v>
      </c>
      <c r="DT8" s="91">
        <f>家計主要指標3!EX8-家計主要指標3!EU8</f>
        <v>70000</v>
      </c>
      <c r="DU8" s="91">
        <f>家計主要指標3!EY8-家計主要指標3!EV8</f>
        <v>-180000</v>
      </c>
      <c r="DV8" s="91">
        <f>家計主要指標3!EZ8-家計主要指標3!EW8</f>
        <v>-110000</v>
      </c>
    </row>
    <row r="9" spans="1:126" s="83" customFormat="1">
      <c r="A9" s="83" t="s">
        <v>294</v>
      </c>
      <c r="D9" s="83">
        <v>67057</v>
      </c>
      <c r="E9" s="83">
        <v>70347</v>
      </c>
      <c r="F9" s="83">
        <v>66365</v>
      </c>
      <c r="G9" s="83">
        <v>72332</v>
      </c>
      <c r="H9" s="83">
        <v>90572</v>
      </c>
      <c r="I9" s="83">
        <v>102768</v>
      </c>
      <c r="J9" s="83">
        <v>81300</v>
      </c>
      <c r="K9" s="83">
        <v>87400</v>
      </c>
      <c r="L9" s="83">
        <v>149500</v>
      </c>
      <c r="M9" s="83">
        <v>81000</v>
      </c>
      <c r="N9" s="83">
        <v>147300</v>
      </c>
      <c r="O9" s="83">
        <v>130200</v>
      </c>
      <c r="P9" s="83">
        <v>145400</v>
      </c>
      <c r="Q9" s="83">
        <v>124000</v>
      </c>
      <c r="R9" s="83">
        <v>217600</v>
      </c>
      <c r="S9" s="83">
        <v>268400</v>
      </c>
      <c r="T9" s="83">
        <v>344400</v>
      </c>
      <c r="U9" s="83">
        <v>308100</v>
      </c>
      <c r="V9" s="83">
        <v>336400</v>
      </c>
      <c r="W9" s="83">
        <v>183700</v>
      </c>
      <c r="X9" s="83">
        <v>387000</v>
      </c>
      <c r="Y9" s="83">
        <v>724000</v>
      </c>
      <c r="Z9" s="83">
        <v>396000</v>
      </c>
      <c r="AA9" s="83">
        <v>337000</v>
      </c>
      <c r="AB9" s="83">
        <v>365000</v>
      </c>
      <c r="AC9" s="83">
        <v>299000</v>
      </c>
      <c r="AD9" s="83">
        <v>397000</v>
      </c>
      <c r="AE9" s="83">
        <v>581000</v>
      </c>
      <c r="AF9" s="83">
        <v>494000</v>
      </c>
      <c r="AG9" s="83">
        <v>417000</v>
      </c>
      <c r="AH9" s="83">
        <v>367000</v>
      </c>
      <c r="AI9" s="83">
        <v>351000</v>
      </c>
      <c r="AJ9" s="83">
        <v>461000</v>
      </c>
      <c r="AK9" s="83">
        <v>430000</v>
      </c>
      <c r="AL9" s="83">
        <v>376000</v>
      </c>
      <c r="AM9" s="83">
        <v>645000</v>
      </c>
      <c r="AN9" s="83">
        <v>402000</v>
      </c>
      <c r="AO9" s="83">
        <v>477000</v>
      </c>
      <c r="AP9" s="83">
        <v>446000</v>
      </c>
      <c r="AQ9" s="83">
        <v>495000</v>
      </c>
      <c r="AR9" s="83">
        <v>552000</v>
      </c>
      <c r="AS9" s="83">
        <v>790000</v>
      </c>
      <c r="AT9" s="83">
        <v>443000</v>
      </c>
      <c r="AU9" s="83">
        <v>413000</v>
      </c>
      <c r="AV9" s="83">
        <v>589000</v>
      </c>
      <c r="AW9" s="83">
        <v>565000</v>
      </c>
      <c r="AX9" s="83">
        <v>586000</v>
      </c>
      <c r="AY9" s="83">
        <v>386000</v>
      </c>
      <c r="AZ9" s="83">
        <v>447000</v>
      </c>
      <c r="BA9" s="83">
        <v>561000</v>
      </c>
      <c r="BB9" s="83">
        <v>494000</v>
      </c>
      <c r="BC9" s="83">
        <v>183000</v>
      </c>
      <c r="BD9" s="83">
        <v>620000</v>
      </c>
      <c r="BE9" s="83">
        <v>425000</v>
      </c>
      <c r="BF9" s="83">
        <v>418000</v>
      </c>
      <c r="BG9" s="83">
        <v>286000</v>
      </c>
      <c r="BH9" s="83">
        <v>730000</v>
      </c>
      <c r="BI9" s="83">
        <v>317000</v>
      </c>
      <c r="BJ9" s="83">
        <v>960000</v>
      </c>
      <c r="BK9" s="83">
        <v>1281000</v>
      </c>
      <c r="BL9" s="83">
        <v>816000</v>
      </c>
      <c r="BM9" s="83">
        <v>857000</v>
      </c>
      <c r="BN9" s="83">
        <v>1100000</v>
      </c>
      <c r="BO9" s="87">
        <f>家計主要指標4!CP9</f>
        <v>765000</v>
      </c>
      <c r="BP9" s="83">
        <v>890000</v>
      </c>
      <c r="BQ9" s="83">
        <v>1292000</v>
      </c>
      <c r="BR9" s="83">
        <v>745000</v>
      </c>
      <c r="BS9" s="83">
        <v>359000</v>
      </c>
      <c r="BT9" s="83">
        <f>家計主要指標3!CU9-家計主要指標3!CS9</f>
        <v>0</v>
      </c>
      <c r="BU9" s="83">
        <f>家計主要指標3!CV9-家計主要指標3!CT9</f>
        <v>0</v>
      </c>
      <c r="BV9" s="83">
        <f>家計主要指標3!CW9-家計主要指標3!CU9</f>
        <v>0</v>
      </c>
      <c r="BW9" s="83">
        <f>家計主要指標3!CX9-家計主要指標3!CV9</f>
        <v>0</v>
      </c>
      <c r="CA9" s="89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</row>
    <row r="10" spans="1:126" s="83" customFormat="1">
      <c r="A10" s="83" t="s">
        <v>274</v>
      </c>
      <c r="D10" s="83">
        <v>8035</v>
      </c>
      <c r="E10" s="83">
        <v>14174</v>
      </c>
      <c r="F10" s="83">
        <v>23479</v>
      </c>
      <c r="G10" s="83">
        <v>36949</v>
      </c>
      <c r="H10" s="83">
        <v>33897</v>
      </c>
      <c r="I10" s="83">
        <v>29270</v>
      </c>
      <c r="J10" s="83">
        <v>39500</v>
      </c>
      <c r="K10" s="83">
        <v>57900</v>
      </c>
      <c r="L10" s="83">
        <v>62100</v>
      </c>
      <c r="M10" s="83">
        <v>58700</v>
      </c>
      <c r="N10" s="83">
        <v>54700</v>
      </c>
      <c r="O10" s="83">
        <v>62200</v>
      </c>
      <c r="P10" s="83">
        <v>54800</v>
      </c>
      <c r="Q10" s="83">
        <v>65600</v>
      </c>
      <c r="R10" s="83">
        <v>100200</v>
      </c>
      <c r="S10" s="83">
        <v>150500</v>
      </c>
      <c r="T10" s="83">
        <v>172000</v>
      </c>
      <c r="U10" s="83">
        <v>206300</v>
      </c>
      <c r="V10" s="83">
        <v>170900</v>
      </c>
      <c r="W10" s="83">
        <v>29300</v>
      </c>
      <c r="X10" s="83">
        <v>162000</v>
      </c>
      <c r="Y10" s="83">
        <v>431000</v>
      </c>
      <c r="Z10" s="83">
        <v>141000</v>
      </c>
      <c r="AA10" s="83">
        <v>122000</v>
      </c>
      <c r="AB10" s="83">
        <v>124000</v>
      </c>
      <c r="AC10" s="83">
        <v>121000</v>
      </c>
      <c r="AD10" s="83">
        <v>184000</v>
      </c>
      <c r="AE10" s="83">
        <v>347000</v>
      </c>
      <c r="AF10" s="83">
        <v>224000</v>
      </c>
      <c r="AG10" s="83">
        <v>179000</v>
      </c>
      <c r="AH10" s="83">
        <v>131000</v>
      </c>
      <c r="AI10" s="83">
        <v>118000</v>
      </c>
      <c r="AJ10" s="83">
        <v>154000</v>
      </c>
      <c r="AK10" s="83">
        <v>254000</v>
      </c>
      <c r="AL10" s="83">
        <v>87000</v>
      </c>
      <c r="AM10" s="83">
        <v>274000</v>
      </c>
      <c r="AN10" s="83">
        <v>100000</v>
      </c>
      <c r="AO10" s="83">
        <v>107000</v>
      </c>
      <c r="AP10" s="83">
        <v>76000</v>
      </c>
      <c r="AQ10" s="83">
        <v>74000</v>
      </c>
      <c r="AR10" s="83">
        <v>146000</v>
      </c>
      <c r="AS10" s="83">
        <v>304000</v>
      </c>
      <c r="AT10" s="83">
        <v>29000</v>
      </c>
      <c r="AU10" s="83">
        <v>72000</v>
      </c>
      <c r="AV10" s="83">
        <v>168000</v>
      </c>
      <c r="AW10" s="83">
        <v>110000</v>
      </c>
      <c r="AX10" s="83">
        <v>225000</v>
      </c>
      <c r="AY10" s="83">
        <v>489000</v>
      </c>
      <c r="AZ10" s="83">
        <v>210000</v>
      </c>
      <c r="BA10" s="83">
        <v>256000</v>
      </c>
      <c r="BB10" s="83">
        <v>108000</v>
      </c>
      <c r="BC10" s="83">
        <v>21000</v>
      </c>
      <c r="BD10" s="83">
        <v>189000</v>
      </c>
      <c r="BE10" s="83">
        <v>21000</v>
      </c>
      <c r="BF10" s="83">
        <v>78000</v>
      </c>
      <c r="BG10" s="83">
        <v>-81000</v>
      </c>
      <c r="BH10" s="83">
        <v>285000</v>
      </c>
      <c r="BI10" s="83">
        <v>68000</v>
      </c>
      <c r="BJ10" s="83">
        <v>387000</v>
      </c>
      <c r="BK10" s="83">
        <v>612000</v>
      </c>
      <c r="BL10" s="83">
        <v>354000</v>
      </c>
      <c r="BM10" s="83">
        <v>524000</v>
      </c>
      <c r="BN10" s="83">
        <v>480000</v>
      </c>
      <c r="BO10" s="87">
        <f>家計主要指標4!CP10</f>
        <v>388000</v>
      </c>
      <c r="BP10" s="83">
        <v>398000</v>
      </c>
      <c r="BQ10" s="83">
        <v>607000</v>
      </c>
      <c r="BR10" s="83">
        <v>94000</v>
      </c>
      <c r="BS10" s="83">
        <v>-138000</v>
      </c>
      <c r="BT10" s="83">
        <f>家計主要指標3!CU10-家計主要指標3!CS10</f>
        <v>586000</v>
      </c>
      <c r="BU10" s="83">
        <f>家計主要指標3!CV10-家計主要指標3!CT10</f>
        <v>-233000</v>
      </c>
      <c r="BV10" s="83">
        <f>家計主要指標3!CW10-家計主要指標3!CU10</f>
        <v>-532000</v>
      </c>
      <c r="BW10" s="83">
        <f>家計主要指標3!CX10-家計主要指標3!CV10</f>
        <v>675000</v>
      </c>
      <c r="BX10" s="83" t="s">
        <v>274</v>
      </c>
      <c r="CA10" s="89">
        <f>家計主要指標3!DE10-家計主要指標3!DB10</f>
        <v>-20000</v>
      </c>
      <c r="CB10" s="91">
        <f>家計主要指標3!DF10-家計主要指標3!DC10</f>
        <v>220000</v>
      </c>
      <c r="CC10" s="91">
        <f>家計主要指標3!DG10-家計主要指標3!DD10</f>
        <v>1150000</v>
      </c>
      <c r="CD10" s="91">
        <f>家計主要指標3!DH10-家計主要指標3!DE10</f>
        <v>500000</v>
      </c>
      <c r="CE10" s="91">
        <f>家計主要指標3!DI10-家計主要指標3!DF10</f>
        <v>370000</v>
      </c>
      <c r="CF10" s="91">
        <f>家計主要指標3!DJ10-家計主要指標3!DG10</f>
        <v>1890000</v>
      </c>
      <c r="CG10" s="91">
        <f>家計主要指標3!DK10-家計主要指標3!DH10</f>
        <v>-390000</v>
      </c>
      <c r="CH10" s="91">
        <f>家計主要指標3!DL10-家計主要指標3!DI10</f>
        <v>390000</v>
      </c>
      <c r="CI10" s="91">
        <f>家計主要指標3!DM10-家計主要指標3!DJ10</f>
        <v>-680000</v>
      </c>
      <c r="CJ10" s="91">
        <f>家計主要指標3!DN10-家計主要指標3!DK10</f>
        <v>80000</v>
      </c>
      <c r="CK10" s="91">
        <f>家計主要指標3!DO10-家計主要指標3!DL10</f>
        <v>490000</v>
      </c>
      <c r="CL10" s="91">
        <f>家計主要指標3!DP10-家計主要指標3!DM10</f>
        <v>-2260000</v>
      </c>
      <c r="CM10" s="91">
        <f>家計主要指標3!DQ10-家計主要指標3!DN10</f>
        <v>400000</v>
      </c>
      <c r="CN10" s="91">
        <f>家計主要指標3!DR10-家計主要指標3!DO10</f>
        <v>430000</v>
      </c>
      <c r="CO10" s="91">
        <f>家計主要指標3!DS10-家計主要指標3!DP10</f>
        <v>1760000</v>
      </c>
      <c r="CP10" s="91">
        <f>家計主要指標3!DT10-家計主要指標3!DQ10</f>
        <v>-120000</v>
      </c>
      <c r="CQ10" s="91">
        <f>家計主要指標3!DU10-家計主要指標3!DR10</f>
        <v>-830000</v>
      </c>
      <c r="CR10" s="91">
        <f>家計主要指標3!DV10-家計主要指標3!DS10</f>
        <v>500000</v>
      </c>
      <c r="CS10" s="91">
        <f>家計主要指標3!DW10-家計主要指標3!DT10</f>
        <v>-90000</v>
      </c>
      <c r="CT10" s="91">
        <f>家計主要指標3!DX10-家計主要指標3!DU10</f>
        <v>-1010000</v>
      </c>
      <c r="CU10" s="91">
        <f>家計主要指標3!DY10-家計主要指標3!DV10</f>
        <v>-770000</v>
      </c>
      <c r="CV10" s="91">
        <f>家計主要指標3!DZ10-家計主要指標3!DW10</f>
        <v>360000</v>
      </c>
      <c r="CW10" s="91">
        <f>家計主要指標3!EA10-家計主要指標3!DX10</f>
        <v>1250000</v>
      </c>
      <c r="CX10" s="91">
        <f>家計主要指標3!EB10-家計主要指標3!DY10</f>
        <v>-70000</v>
      </c>
      <c r="CY10" s="91">
        <f>家計主要指標3!EC10-家計主要指標3!DZ10</f>
        <v>-320000</v>
      </c>
      <c r="CZ10" s="91">
        <f>家計主要指標3!ED10-家計主要指標3!EA10</f>
        <v>-670000</v>
      </c>
      <c r="DA10" s="91">
        <f>家計主要指標3!EE10-家計主要指標3!EB10</f>
        <v>300000</v>
      </c>
      <c r="DB10" s="91">
        <f>家計主要指標3!EF10-家計主要指標3!EC10</f>
        <v>480000</v>
      </c>
      <c r="DC10" s="91">
        <f>家計主要指標3!EG10-家計主要指標3!ED10</f>
        <v>1450000</v>
      </c>
      <c r="DD10" s="91">
        <f>家計主要指標3!EH10-家計主要指標3!EE10</f>
        <v>-270000</v>
      </c>
      <c r="DE10" s="91">
        <f>家計主要指標3!EI10-家計主要指標3!EF10</f>
        <v>450000</v>
      </c>
      <c r="DF10" s="91">
        <f>家計主要指標3!EJ10-家計主要指標3!EG10</f>
        <v>-1050000</v>
      </c>
      <c r="DG10" s="91">
        <f>家計主要指標3!EK10-家計主要指標3!EH10</f>
        <v>-540000</v>
      </c>
      <c r="DH10" s="91">
        <f>家計主要指標3!EL10-家計主要指標3!EI10</f>
        <v>160000</v>
      </c>
      <c r="DI10" s="91">
        <f>家計主要指標3!EM10-家計主要指標3!EJ10</f>
        <v>-240000</v>
      </c>
      <c r="DJ10" s="91">
        <f>家計主要指標3!EN10-家計主要指標3!EK10</f>
        <v>2190000</v>
      </c>
      <c r="DK10" s="91">
        <f>家計主要指標3!EO10-家計主要指標3!EL10</f>
        <v>-10000</v>
      </c>
      <c r="DL10" s="91">
        <f>家計主要指標3!EP10-家計主要指標3!EM10</f>
        <v>40000</v>
      </c>
      <c r="DM10" s="91">
        <f>家計主要指標3!EQ10-家計主要指標3!EN10</f>
        <v>0</v>
      </c>
      <c r="DN10" s="91">
        <f>家計主要指標3!ER10-家計主要指標3!EO10</f>
        <v>260000</v>
      </c>
      <c r="DO10" s="91">
        <f>家計主要指標3!ES10-家計主要指標3!EP10</f>
        <v>1110000</v>
      </c>
      <c r="DP10" s="91">
        <f>家計主要指標3!ET10-家計主要指標3!EQ10</f>
        <v>390000</v>
      </c>
      <c r="DQ10" s="91">
        <f>家計主要指標3!EU10-家計主要指標3!ER10</f>
        <v>130000</v>
      </c>
      <c r="DR10" s="91">
        <f>家計主要指標3!EV10-家計主要指標3!ES10</f>
        <v>-640000</v>
      </c>
      <c r="DS10" s="91">
        <f>家計主要指標3!EW10-家計主要指標3!ET10</f>
        <v>420000</v>
      </c>
      <c r="DT10" s="91">
        <f>家計主要指標3!EX10-家計主要指標3!EU10</f>
        <v>270000</v>
      </c>
      <c r="DU10" s="91">
        <f>家計主要指標3!EY10-家計主要指標3!EV10</f>
        <v>720000</v>
      </c>
      <c r="DV10" s="91">
        <f>家計主要指標3!EZ10-家計主要指標3!EW10</f>
        <v>3210000</v>
      </c>
    </row>
    <row r="11" spans="1:126" s="83" customFormat="1">
      <c r="B11" s="83" t="s">
        <v>271</v>
      </c>
      <c r="D11" s="83">
        <v>3596</v>
      </c>
      <c r="E11" s="83">
        <v>8771</v>
      </c>
      <c r="F11" s="83">
        <v>9864</v>
      </c>
      <c r="G11" s="83">
        <v>25790</v>
      </c>
      <c r="H11" s="83">
        <v>15566</v>
      </c>
      <c r="I11" s="83">
        <v>19211</v>
      </c>
      <c r="J11" s="83">
        <v>15200</v>
      </c>
      <c r="K11" s="83">
        <v>15100</v>
      </c>
      <c r="L11" s="83">
        <v>26400</v>
      </c>
      <c r="M11" s="83">
        <v>13900</v>
      </c>
      <c r="N11" s="83">
        <v>19600</v>
      </c>
      <c r="O11" s="83">
        <v>24200</v>
      </c>
      <c r="P11" s="83">
        <v>21600</v>
      </c>
      <c r="Q11" s="83">
        <v>29700</v>
      </c>
      <c r="R11" s="83">
        <v>53300</v>
      </c>
      <c r="S11" s="83">
        <v>90100</v>
      </c>
      <c r="T11" s="83">
        <v>103000</v>
      </c>
      <c r="U11" s="83">
        <v>81300</v>
      </c>
      <c r="V11" s="83">
        <v>89700</v>
      </c>
      <c r="W11" s="83">
        <v>29600</v>
      </c>
      <c r="X11" s="83">
        <v>86000</v>
      </c>
      <c r="Y11" s="83">
        <v>194000</v>
      </c>
      <c r="Z11" s="83">
        <v>76000</v>
      </c>
      <c r="AA11" s="83">
        <v>63000</v>
      </c>
      <c r="AB11" s="83">
        <v>86000</v>
      </c>
      <c r="AC11" s="83">
        <v>98000</v>
      </c>
      <c r="AD11" s="83">
        <v>133000</v>
      </c>
      <c r="AE11" s="83">
        <v>253000</v>
      </c>
      <c r="AF11" s="83">
        <v>174000</v>
      </c>
      <c r="AG11" s="83">
        <v>123000</v>
      </c>
      <c r="AH11" s="83">
        <v>77000</v>
      </c>
      <c r="AI11" s="83">
        <v>21000</v>
      </c>
      <c r="AJ11" s="83">
        <v>95000</v>
      </c>
      <c r="AK11" s="83">
        <v>145000</v>
      </c>
      <c r="AL11" s="83">
        <v>71000</v>
      </c>
      <c r="AM11" s="83">
        <v>144000</v>
      </c>
      <c r="AN11" s="83">
        <v>76000</v>
      </c>
      <c r="AO11" s="83">
        <v>100000</v>
      </c>
      <c r="AP11" s="83">
        <v>49000</v>
      </c>
      <c r="AQ11" s="83">
        <v>107000</v>
      </c>
      <c r="AR11" s="83">
        <v>104000</v>
      </c>
      <c r="AS11" s="83">
        <v>12000</v>
      </c>
      <c r="AT11" s="83">
        <v>16000</v>
      </c>
      <c r="AU11" s="83">
        <v>105000</v>
      </c>
      <c r="AV11" s="83">
        <v>155000</v>
      </c>
      <c r="AW11" s="83">
        <v>66000</v>
      </c>
      <c r="AX11" s="83">
        <v>183000</v>
      </c>
      <c r="AY11" s="83">
        <v>293000</v>
      </c>
      <c r="AZ11" s="83">
        <v>142000</v>
      </c>
      <c r="BA11" s="83">
        <v>286000</v>
      </c>
      <c r="BB11" s="83">
        <v>132000</v>
      </c>
      <c r="BC11" s="83">
        <v>-2000</v>
      </c>
      <c r="BD11" s="83">
        <v>97000</v>
      </c>
      <c r="BE11" s="83">
        <v>15000</v>
      </c>
      <c r="BF11" s="83">
        <v>44000</v>
      </c>
      <c r="BG11" s="83">
        <v>-40000</v>
      </c>
      <c r="BH11" s="83">
        <v>245000</v>
      </c>
      <c r="BI11" s="83">
        <v>53000</v>
      </c>
      <c r="BJ11" s="83">
        <v>393000</v>
      </c>
      <c r="BK11" s="83">
        <v>599000</v>
      </c>
      <c r="BL11" s="83">
        <v>330000</v>
      </c>
      <c r="BM11" s="83">
        <v>592000</v>
      </c>
      <c r="BN11" s="83">
        <v>430000</v>
      </c>
      <c r="BO11" s="87">
        <f>家計主要指標4!CP11</f>
        <v>332000</v>
      </c>
      <c r="BP11" s="83">
        <v>384000</v>
      </c>
      <c r="BQ11" s="83">
        <v>537000</v>
      </c>
      <c r="BR11" s="83">
        <v>105000</v>
      </c>
      <c r="BS11" s="83">
        <v>-100000</v>
      </c>
      <c r="BT11" s="83">
        <f>家計主要指標3!CU11-家計主要指標3!CS11</f>
        <v>657000</v>
      </c>
      <c r="BU11" s="83">
        <f>家計主要指標3!CV11-家計主要指標3!CT11</f>
        <v>-311000</v>
      </c>
      <c r="BV11" s="83">
        <f>家計主要指標3!CW11-家計主要指標3!CU11</f>
        <v>-411000</v>
      </c>
      <c r="BW11" s="83">
        <f>家計主要指標3!CX11-家計主要指標3!CV11</f>
        <v>1045000</v>
      </c>
      <c r="BY11" s="83" t="s">
        <v>326</v>
      </c>
      <c r="CA11" s="89">
        <f>家計主要指標3!DE11-家計主要指標3!DB11</f>
        <v>-80000</v>
      </c>
      <c r="CB11" s="91">
        <f>家計主要指標3!DF11-家計主要指標3!DC11</f>
        <v>50000</v>
      </c>
      <c r="CC11" s="91">
        <f>家計主要指標3!DG11-家計主要指標3!DD11</f>
        <v>880000</v>
      </c>
      <c r="CD11" s="91">
        <f>家計主要指標3!DH11-家計主要指標3!DE11</f>
        <v>510000</v>
      </c>
      <c r="CE11" s="91">
        <f>家計主要指標3!DI11-家計主要指標3!DF11</f>
        <v>280000</v>
      </c>
      <c r="CF11" s="91">
        <f>家計主要指標3!DJ11-家計主要指標3!DG11</f>
        <v>1940000</v>
      </c>
      <c r="CG11" s="91">
        <f>家計主要指標3!DK11-家計主要指標3!DH11</f>
        <v>-440000</v>
      </c>
      <c r="CH11" s="91">
        <f>家計主要指標3!DL11-家計主要指標3!DI11</f>
        <v>620000</v>
      </c>
      <c r="CI11" s="91">
        <f>家計主要指標3!DM11-家計主要指標3!DJ11</f>
        <v>-460000</v>
      </c>
      <c r="CJ11" s="91">
        <f>家計主要指標3!DN11-家計主要指標3!DK11</f>
        <v>160000</v>
      </c>
      <c r="CK11" s="91">
        <f>家計主要指標3!DO11-家計主要指標3!DL11</f>
        <v>300000</v>
      </c>
      <c r="CL11" s="91">
        <f>家計主要指標3!DP11-家計主要指標3!DM11</f>
        <v>-2440000</v>
      </c>
      <c r="CM11" s="91">
        <f>家計主要指標3!DQ11-家計主要指標3!DN11</f>
        <v>370000</v>
      </c>
      <c r="CN11" s="91">
        <f>家計主要指標3!DR11-家計主要指標3!DO11</f>
        <v>-200000</v>
      </c>
      <c r="CO11" s="91">
        <f>家計主要指標3!DS11-家計主要指標3!DP11</f>
        <v>1860000</v>
      </c>
      <c r="CP11" s="91">
        <f>家計主要指標3!DT11-家計主要指標3!DQ11</f>
        <v>-110000</v>
      </c>
      <c r="CQ11" s="91">
        <f>家計主要指標3!DU11-家計主要指標3!DR11</f>
        <v>-260000</v>
      </c>
      <c r="CR11" s="91">
        <f>家計主要指標3!DV11-家計主要指標3!DS11</f>
        <v>480000</v>
      </c>
      <c r="CS11" s="91">
        <f>家計主要指標3!DW11-家計主要指標3!DT11</f>
        <v>-70000</v>
      </c>
      <c r="CT11" s="91">
        <f>家計主要指標3!DX11-家計主要指標3!DU11</f>
        <v>-850000</v>
      </c>
      <c r="CU11" s="91">
        <f>家計主要指標3!DY11-家計主要指標3!DV11</f>
        <v>-700000</v>
      </c>
      <c r="CV11" s="91">
        <f>家計主要指標3!DZ11-家計主要指標3!DW11</f>
        <v>330000</v>
      </c>
      <c r="CW11" s="91">
        <f>家計主要指標3!EA11-家計主要指標3!DX11</f>
        <v>1100000</v>
      </c>
      <c r="CX11" s="91">
        <f>家計主要指標3!EB11-家計主要指標3!DY11</f>
        <v>-280000</v>
      </c>
      <c r="CY11" s="91">
        <f>家計主要指標3!EC11-家計主要指標3!DZ11</f>
        <v>-280000</v>
      </c>
      <c r="CZ11" s="91">
        <f>家計主要指標3!ED11-家計主要指標3!EA11</f>
        <v>-440000</v>
      </c>
      <c r="DA11" s="91">
        <f>家計主要指標3!EE11-家計主要指標3!EB11</f>
        <v>470000</v>
      </c>
      <c r="DB11" s="91">
        <f>家計主要指標3!EF11-家計主要指標3!EC11</f>
        <v>470000</v>
      </c>
      <c r="DC11" s="91">
        <f>家計主要指標3!EG11-家計主要指標3!ED11</f>
        <v>1400000</v>
      </c>
      <c r="DD11" s="91">
        <f>家計主要指標3!EH11-家計主要指標3!EE11</f>
        <v>-350000</v>
      </c>
      <c r="DE11" s="91">
        <f>家計主要指標3!EI11-家計主要指標3!EF11</f>
        <v>390000</v>
      </c>
      <c r="DF11" s="91">
        <f>家計主要指標3!EJ11-家計主要指標3!EG11</f>
        <v>-990000</v>
      </c>
      <c r="DG11" s="91">
        <f>家計主要指標3!EK11-家計主要指標3!EH11</f>
        <v>-550000</v>
      </c>
      <c r="DH11" s="91">
        <f>家計主要指標3!EL11-家計主要指標3!EI11</f>
        <v>230000</v>
      </c>
      <c r="DI11" s="91">
        <f>家計主要指標3!EM11-家計主要指標3!EJ11</f>
        <v>-270000</v>
      </c>
      <c r="DJ11" s="91">
        <f>家計主要指標3!EN11-家計主要指標3!EK11</f>
        <v>1710000</v>
      </c>
      <c r="DK11" s="91">
        <f>家計主要指標3!EO11-家計主要指標3!EL11</f>
        <v>-120000</v>
      </c>
      <c r="DL11" s="91">
        <f>家計主要指標3!EP11-家計主要指標3!EM11</f>
        <v>-30000</v>
      </c>
      <c r="DM11" s="91">
        <f>家計主要指標3!EQ11-家計主要指標3!EN11</f>
        <v>-100000</v>
      </c>
      <c r="DN11" s="91">
        <f>家計主要指標3!ER11-家計主要指標3!EO11</f>
        <v>180000</v>
      </c>
      <c r="DO11" s="91">
        <f>家計主要指標3!ES11-家計主要指標3!EP11</f>
        <v>1100000</v>
      </c>
      <c r="DP11" s="91">
        <f>家計主要指標3!ET11-家計主要指標3!EQ11</f>
        <v>850000</v>
      </c>
      <c r="DQ11" s="91">
        <f>家計主要指標3!EU11-家計主要指標3!ER11</f>
        <v>230000</v>
      </c>
      <c r="DR11" s="91">
        <f>家計主要指標3!EV11-家計主要指標3!ES11</f>
        <v>-900000</v>
      </c>
      <c r="DS11" s="91">
        <f>家計主要指標3!EW11-家計主要指標3!ET11</f>
        <v>140000</v>
      </c>
      <c r="DT11" s="91">
        <f>家計主要指標3!EX11-家計主要指標3!EU11</f>
        <v>220000</v>
      </c>
      <c r="DU11" s="91">
        <f>家計主要指標3!EY11-家計主要指標3!EV11</f>
        <v>940000</v>
      </c>
      <c r="DV11" s="91">
        <f>家計主要指標3!EZ11-家計主要指標3!EW11</f>
        <v>1540000</v>
      </c>
    </row>
    <row r="12" spans="1:126" s="83" customFormat="1">
      <c r="C12" s="83" t="s">
        <v>277</v>
      </c>
      <c r="D12" s="83">
        <v>499</v>
      </c>
      <c r="E12" s="83">
        <v>353</v>
      </c>
      <c r="F12" s="83">
        <v>-536</v>
      </c>
      <c r="G12" s="83">
        <v>537</v>
      </c>
      <c r="H12" s="83">
        <v>5977</v>
      </c>
      <c r="I12" s="83">
        <v>2500</v>
      </c>
      <c r="J12" s="83">
        <v>10600</v>
      </c>
      <c r="K12" s="83">
        <v>7500</v>
      </c>
      <c r="L12" s="83">
        <v>19600</v>
      </c>
      <c r="M12" s="83">
        <v>13500</v>
      </c>
      <c r="N12" s="83">
        <v>15100</v>
      </c>
      <c r="O12" s="83">
        <v>21800</v>
      </c>
      <c r="P12" s="83">
        <v>17800</v>
      </c>
      <c r="Q12" s="83">
        <v>27100</v>
      </c>
      <c r="R12" s="83">
        <v>40200</v>
      </c>
      <c r="S12" s="83">
        <v>54900</v>
      </c>
      <c r="T12" s="83">
        <v>90400</v>
      </c>
      <c r="U12" s="83">
        <v>72800</v>
      </c>
      <c r="V12" s="83">
        <v>6800</v>
      </c>
      <c r="W12" s="83">
        <v>-2500</v>
      </c>
      <c r="X12" s="83">
        <v>33000</v>
      </c>
      <c r="Y12" s="83">
        <v>98000</v>
      </c>
      <c r="Z12" s="83">
        <v>51000</v>
      </c>
      <c r="AA12" s="83">
        <v>42000</v>
      </c>
      <c r="AB12" s="83">
        <v>17000</v>
      </c>
      <c r="AC12" s="83">
        <v>26000</v>
      </c>
      <c r="AD12" s="83">
        <v>60000</v>
      </c>
      <c r="AE12" s="83">
        <v>28000</v>
      </c>
      <c r="AF12" s="83">
        <v>69000</v>
      </c>
      <c r="AG12" s="83">
        <v>37000</v>
      </c>
      <c r="AH12" s="83">
        <v>0</v>
      </c>
      <c r="AI12" s="83">
        <v>4000</v>
      </c>
      <c r="AJ12" s="83">
        <v>25000</v>
      </c>
      <c r="AK12" s="83">
        <v>43000</v>
      </c>
      <c r="AL12" s="83">
        <v>19000</v>
      </c>
      <c r="AM12" s="83">
        <v>177000</v>
      </c>
      <c r="AN12" s="83">
        <v>-11000</v>
      </c>
      <c r="AO12" s="83">
        <v>-54000</v>
      </c>
      <c r="AP12" s="83">
        <v>4000</v>
      </c>
      <c r="AQ12" s="83">
        <v>97000</v>
      </c>
      <c r="AR12" s="83">
        <v>-1000</v>
      </c>
      <c r="AS12" s="83">
        <v>-96000</v>
      </c>
      <c r="AT12" s="83">
        <v>28000</v>
      </c>
      <c r="AU12" s="83">
        <v>25000</v>
      </c>
      <c r="AV12" s="83">
        <v>33000</v>
      </c>
      <c r="AW12" s="83">
        <v>-57000</v>
      </c>
      <c r="AX12" s="83">
        <v>36000</v>
      </c>
      <c r="AY12" s="83">
        <v>129000</v>
      </c>
      <c r="AZ12" s="83">
        <v>51000</v>
      </c>
      <c r="BA12" s="83">
        <v>213000</v>
      </c>
      <c r="BB12" s="83">
        <v>56000</v>
      </c>
      <c r="BC12" s="83">
        <v>-15000</v>
      </c>
      <c r="BD12" s="83">
        <v>-4000</v>
      </c>
      <c r="BE12" s="83">
        <v>-37000</v>
      </c>
      <c r="BF12" s="83">
        <v>10000</v>
      </c>
      <c r="BG12" s="83">
        <v>-21000</v>
      </c>
      <c r="BH12" s="83">
        <v>52000</v>
      </c>
      <c r="BI12" s="83">
        <v>1000</v>
      </c>
      <c r="BJ12" s="83">
        <v>121000</v>
      </c>
      <c r="BK12" s="83">
        <v>339000</v>
      </c>
      <c r="BL12" s="83">
        <v>173000</v>
      </c>
      <c r="BM12" s="83">
        <v>118000</v>
      </c>
      <c r="BN12" s="83">
        <v>125000</v>
      </c>
      <c r="BO12" s="87">
        <f>家計主要指標4!CP12</f>
        <v>0</v>
      </c>
      <c r="BP12" s="83">
        <v>89000</v>
      </c>
      <c r="BQ12" s="83">
        <v>109000</v>
      </c>
      <c r="BR12" s="83">
        <v>116000</v>
      </c>
      <c r="BS12" s="83">
        <v>70000</v>
      </c>
      <c r="BT12" s="83">
        <f>家計主要指標3!CU13-家計主要指標3!CS13</f>
        <v>316000</v>
      </c>
      <c r="BU12" s="83">
        <f>家計主要指標3!CV13-家計主要指標3!CT13</f>
        <v>-47000</v>
      </c>
      <c r="BV12" s="83">
        <f>家計主要指標3!CW13-家計主要指標3!CU13</f>
        <v>11000</v>
      </c>
      <c r="BW12" s="83">
        <f>家計主要指標3!CX13-家計主要指標3!CV13</f>
        <v>865000</v>
      </c>
      <c r="BY12" s="83" t="s">
        <v>327</v>
      </c>
      <c r="CA12" s="89">
        <f>家計主要指標3!DE12-家計主要指標3!DB12</f>
        <v>10000</v>
      </c>
      <c r="CB12" s="91">
        <f>家計主要指標3!DF12-家計主要指標3!DC12</f>
        <v>90000</v>
      </c>
      <c r="CC12" s="91">
        <f>家計主要指標3!DG12-家計主要指標3!DD12</f>
        <v>330000</v>
      </c>
      <c r="CD12" s="91">
        <f>家計主要指標3!DH12-家計主要指標3!DE12</f>
        <v>20000</v>
      </c>
      <c r="CE12" s="91">
        <f>家計主要指標3!DI12-家計主要指標3!DF12</f>
        <v>90000</v>
      </c>
      <c r="CF12" s="91">
        <f>家計主要指標3!DJ12-家計主要指標3!DG12</f>
        <v>-160000</v>
      </c>
      <c r="CG12" s="91">
        <f>家計主要指標3!DK12-家計主要指標3!DH12</f>
        <v>40000</v>
      </c>
      <c r="CH12" s="91">
        <f>家計主要指標3!DL12-家計主要指標3!DI12</f>
        <v>-160000</v>
      </c>
      <c r="CI12" s="91">
        <f>家計主要指標3!DM12-家計主要指標3!DJ12</f>
        <v>-240000</v>
      </c>
      <c r="CJ12" s="91">
        <f>家計主要指標3!DN12-家計主要指標3!DK12</f>
        <v>-50000</v>
      </c>
      <c r="CK12" s="91">
        <f>家計主要指標3!DO12-家計主要指標3!DL12</f>
        <v>240000</v>
      </c>
      <c r="CL12" s="91">
        <f>家計主要指標3!DP12-家計主要指標3!DM12</f>
        <v>200000</v>
      </c>
      <c r="CM12" s="91">
        <f>家計主要指標3!DQ12-家計主要指標3!DN12</f>
        <v>20000</v>
      </c>
      <c r="CN12" s="91">
        <f>家計主要指標3!DR12-家計主要指標3!DO12</f>
        <v>520000</v>
      </c>
      <c r="CO12" s="91">
        <f>家計主要指標3!DS12-家計主要指標3!DP12</f>
        <v>-70000</v>
      </c>
      <c r="CP12" s="91">
        <f>家計主要指標3!DT12-家計主要指標3!DQ12</f>
        <v>-60000</v>
      </c>
      <c r="CQ12" s="91">
        <f>家計主要指標3!DU12-家計主要指標3!DR12</f>
        <v>-600000</v>
      </c>
      <c r="CR12" s="91">
        <f>家計主要指標3!DV12-家計主要指標3!DS12</f>
        <v>-10000</v>
      </c>
      <c r="CS12" s="91">
        <f>家計主要指標3!DW12-家計主要指標3!DT12</f>
        <v>-20000</v>
      </c>
      <c r="CT12" s="91">
        <f>家計主要指標3!DX12-家計主要指標3!DU12</f>
        <v>-120000</v>
      </c>
      <c r="CU12" s="91">
        <f>家計主要指標3!DY12-家計主要指標3!DV12</f>
        <v>-20000</v>
      </c>
      <c r="CV12" s="91">
        <f>家計主要指標3!DZ12-家計主要指標3!DW12</f>
        <v>30000</v>
      </c>
      <c r="CW12" s="91">
        <f>家計主要指標3!EA12-家計主要指標3!DX12</f>
        <v>140000</v>
      </c>
      <c r="CX12" s="91">
        <f>家計主要指標3!EB12-家計主要指標3!DY12</f>
        <v>150000</v>
      </c>
      <c r="CY12" s="91">
        <f>家計主要指標3!EC12-家計主要指標3!DZ12</f>
        <v>-10000</v>
      </c>
      <c r="CZ12" s="91">
        <f>家計主要指標3!ED12-家計主要指標3!EA12</f>
        <v>-210000</v>
      </c>
      <c r="DA12" s="91">
        <f>家計主要指標3!EE12-家計主要指標3!EB12</f>
        <v>-220000</v>
      </c>
      <c r="DB12" s="91">
        <f>家計主要指標3!EF12-家計主要指標3!EC12</f>
        <v>0</v>
      </c>
      <c r="DC12" s="91">
        <f>家計主要指標3!EG12-家計主要指標3!ED12</f>
        <v>10000</v>
      </c>
      <c r="DD12" s="91">
        <f>家計主要指標3!EH12-家計主要指標3!EE12</f>
        <v>70000</v>
      </c>
      <c r="DE12" s="91">
        <f>家計主要指標3!EI12-家計主要指標3!EF12</f>
        <v>60000</v>
      </c>
      <c r="DF12" s="91">
        <f>家計主要指標3!EJ12-家計主要指標3!EG12</f>
        <v>-50000</v>
      </c>
      <c r="DG12" s="91">
        <f>家計主要指標3!EK12-家計主要指標3!EH12</f>
        <v>-30000</v>
      </c>
      <c r="DH12" s="91">
        <f>家計主要指標3!EL12-家計主要指標3!EI12</f>
        <v>-80000</v>
      </c>
      <c r="DI12" s="91">
        <f>家計主要指標3!EM12-家計主要指標3!EJ12</f>
        <v>30000</v>
      </c>
      <c r="DJ12" s="91">
        <f>家計主要指標3!EN12-家計主要指標3!EK12</f>
        <v>460000</v>
      </c>
      <c r="DK12" s="91">
        <f>家計主要指標3!EO12-家計主要指標3!EL12</f>
        <v>90000</v>
      </c>
      <c r="DL12" s="91">
        <f>家計主要指標3!EP12-家計主要指標3!EM12</f>
        <v>80000</v>
      </c>
      <c r="DM12" s="91">
        <f>家計主要指標3!EQ12-家計主要指標3!EN12</f>
        <v>110000</v>
      </c>
      <c r="DN12" s="91">
        <f>家計主要指標3!ER12-家計主要指標3!EO12</f>
        <v>90000</v>
      </c>
      <c r="DO12" s="91">
        <f>家計主要指標3!ES12-家計主要指標3!EP12</f>
        <v>-30000</v>
      </c>
      <c r="DP12" s="91">
        <f>家計主要指標3!ET12-家計主要指標3!EQ12</f>
        <v>-490000</v>
      </c>
      <c r="DQ12" s="91">
        <f>家計主要指標3!EU12-家計主要指標3!ER12</f>
        <v>-120000</v>
      </c>
      <c r="DR12" s="91">
        <f>家計主要指標3!EV12-家計主要指標3!ES12</f>
        <v>280000</v>
      </c>
      <c r="DS12" s="91">
        <f>家計主要指標3!EW12-家計主要指標3!ET12</f>
        <v>330000</v>
      </c>
      <c r="DT12" s="91">
        <f>家計主要指標3!EX12-家計主要指標3!EU12</f>
        <v>40000</v>
      </c>
      <c r="DU12" s="91">
        <f>家計主要指標3!EY12-家計主要指標3!EV12</f>
        <v>-240000</v>
      </c>
      <c r="DV12" s="91">
        <f>家計主要指標3!EZ12-家計主要指標3!EW12</f>
        <v>1400000</v>
      </c>
    </row>
    <row r="13" spans="1:126" s="83" customFormat="1">
      <c r="C13" s="83" t="s">
        <v>330</v>
      </c>
      <c r="D13" s="83">
        <v>1926</v>
      </c>
      <c r="E13" s="83">
        <v>109</v>
      </c>
      <c r="F13" s="83">
        <v>3135</v>
      </c>
      <c r="G13" s="83">
        <v>15636</v>
      </c>
      <c r="H13" s="83">
        <v>4265</v>
      </c>
      <c r="I13" s="83">
        <v>-400</v>
      </c>
      <c r="AB13" s="83">
        <v>37000</v>
      </c>
      <c r="AC13" s="83">
        <v>35000</v>
      </c>
      <c r="AD13" s="83">
        <v>41000</v>
      </c>
      <c r="AE13" s="83">
        <v>173000</v>
      </c>
      <c r="AF13" s="83">
        <v>38000</v>
      </c>
      <c r="AG13" s="83">
        <v>94000</v>
      </c>
      <c r="AH13" s="83">
        <v>16000</v>
      </c>
      <c r="AI13" s="83">
        <v>26000</v>
      </c>
      <c r="AJ13" s="83">
        <v>36000</v>
      </c>
      <c r="AK13" s="83">
        <v>59000</v>
      </c>
      <c r="AL13" s="83">
        <v>-8000</v>
      </c>
      <c r="AM13" s="83">
        <v>-52000</v>
      </c>
      <c r="AN13" s="83">
        <v>6000</v>
      </c>
      <c r="AO13" s="83">
        <v>-25000</v>
      </c>
      <c r="AP13" s="83">
        <v>7000</v>
      </c>
      <c r="AQ13" s="83">
        <v>-8000</v>
      </c>
      <c r="AR13" s="83">
        <v>12000</v>
      </c>
      <c r="AS13" s="83">
        <v>108000</v>
      </c>
      <c r="AT13" s="83">
        <v>-15000</v>
      </c>
      <c r="AU13" s="83">
        <v>33000</v>
      </c>
      <c r="AV13" s="83">
        <v>35000</v>
      </c>
      <c r="AW13" s="83">
        <v>-10000</v>
      </c>
      <c r="AX13" s="83">
        <v>33000</v>
      </c>
      <c r="AY13" s="83">
        <v>-35000</v>
      </c>
      <c r="AZ13" s="83">
        <v>40000</v>
      </c>
      <c r="BA13" s="83">
        <v>31000</v>
      </c>
      <c r="BB13" s="83">
        <v>73000</v>
      </c>
      <c r="BC13" s="83">
        <v>-46000</v>
      </c>
      <c r="BD13" s="83">
        <v>-17000</v>
      </c>
      <c r="BE13" s="83">
        <v>52000</v>
      </c>
      <c r="BF13" s="83">
        <v>20000</v>
      </c>
      <c r="BG13" s="83">
        <v>-3000</v>
      </c>
      <c r="BH13" s="83">
        <v>30000</v>
      </c>
      <c r="BI13" s="83">
        <v>53000</v>
      </c>
      <c r="BJ13" s="83">
        <v>41000</v>
      </c>
      <c r="BK13" s="83">
        <v>3000</v>
      </c>
      <c r="BL13" s="83">
        <v>51000</v>
      </c>
      <c r="BM13" s="83">
        <v>55000</v>
      </c>
      <c r="BN13" s="83">
        <v>21000</v>
      </c>
      <c r="BO13" s="87">
        <f>家計主要指標4!CP13</f>
        <v>73000</v>
      </c>
      <c r="BP13" s="83">
        <v>39000</v>
      </c>
      <c r="BQ13" s="83">
        <v>30000</v>
      </c>
      <c r="BR13" s="83">
        <v>12000</v>
      </c>
      <c r="BS13" s="83">
        <v>-59000</v>
      </c>
      <c r="BT13" s="83">
        <f>家計主要指標3!CU14-家計主要指標3!CS14</f>
        <v>216000</v>
      </c>
      <c r="BU13" s="83">
        <f>家計主要指標3!CV14-家計主要指標3!CT14</f>
        <v>-126000</v>
      </c>
      <c r="BV13" s="83">
        <f>家計主要指標3!CW14-家計主要指標3!CU14</f>
        <v>-107000</v>
      </c>
      <c r="BW13" s="83">
        <f>家計主要指標3!CX14-家計主要指標3!CV14</f>
        <v>-315000</v>
      </c>
      <c r="CA13" s="89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</row>
    <row r="14" spans="1:126" s="83" customFormat="1">
      <c r="C14" s="83" t="s">
        <v>307</v>
      </c>
      <c r="T14" s="83">
        <v>0</v>
      </c>
      <c r="U14" s="83">
        <v>700</v>
      </c>
      <c r="V14" s="83">
        <v>500</v>
      </c>
      <c r="W14" s="83">
        <v>500</v>
      </c>
      <c r="X14" s="83">
        <v>1000</v>
      </c>
      <c r="Y14" s="83">
        <v>0</v>
      </c>
      <c r="Z14" s="83">
        <v>1000</v>
      </c>
      <c r="AA14" s="83">
        <v>0</v>
      </c>
      <c r="AB14" s="83">
        <v>1000</v>
      </c>
      <c r="AC14" s="83">
        <v>6000</v>
      </c>
      <c r="AD14" s="83">
        <v>1000</v>
      </c>
      <c r="AE14" s="83">
        <v>1000</v>
      </c>
      <c r="AF14" s="83">
        <v>1000</v>
      </c>
      <c r="AG14" s="83">
        <v>0</v>
      </c>
      <c r="AH14" s="83">
        <v>2000</v>
      </c>
      <c r="AI14" s="83">
        <v>1000</v>
      </c>
      <c r="AJ14" s="83">
        <v>2000</v>
      </c>
      <c r="AK14" s="83">
        <v>-2000</v>
      </c>
      <c r="AL14" s="83">
        <v>1000</v>
      </c>
      <c r="AM14" s="83">
        <v>0</v>
      </c>
      <c r="AN14" s="83">
        <v>1000</v>
      </c>
      <c r="AO14" s="83">
        <v>3000</v>
      </c>
      <c r="AP14" s="83">
        <v>1000</v>
      </c>
      <c r="AQ14" s="83">
        <v>-1000</v>
      </c>
      <c r="AR14" s="83">
        <v>2000</v>
      </c>
      <c r="AS14" s="83">
        <v>-1000</v>
      </c>
      <c r="AT14" s="83">
        <v>2000</v>
      </c>
      <c r="AU14" s="83">
        <v>-5000</v>
      </c>
      <c r="AV14" s="83">
        <v>2000</v>
      </c>
      <c r="AW14" s="83">
        <v>3000</v>
      </c>
      <c r="AX14" s="83">
        <v>2000</v>
      </c>
      <c r="AY14" s="83">
        <v>3000</v>
      </c>
      <c r="AZ14" s="83">
        <v>1000</v>
      </c>
      <c r="BA14" s="83">
        <v>-2000</v>
      </c>
      <c r="BB14" s="83">
        <v>0</v>
      </c>
      <c r="BC14" s="83">
        <v>2000</v>
      </c>
      <c r="BD14" s="83">
        <v>4000</v>
      </c>
      <c r="BE14" s="83">
        <v>0</v>
      </c>
      <c r="BF14" s="83">
        <v>1000</v>
      </c>
      <c r="BG14" s="83">
        <v>1000</v>
      </c>
      <c r="BH14" s="83">
        <v>3000</v>
      </c>
      <c r="BI14" s="83">
        <v>1000</v>
      </c>
      <c r="BJ14" s="83">
        <v>4000</v>
      </c>
      <c r="BK14" s="83">
        <v>4000</v>
      </c>
      <c r="BL14" s="83">
        <v>5000</v>
      </c>
      <c r="BM14" s="83">
        <v>5000</v>
      </c>
      <c r="BN14" s="83">
        <v>5000</v>
      </c>
      <c r="BO14" s="87">
        <f>家計主要指標4!CP14</f>
        <v>144000</v>
      </c>
      <c r="BP14" s="83">
        <v>1000</v>
      </c>
      <c r="BQ14" s="83">
        <v>1000</v>
      </c>
      <c r="BR14" s="83">
        <v>0</v>
      </c>
      <c r="BS14" s="83">
        <v>3000</v>
      </c>
      <c r="BT14" s="83">
        <f>家計主要指標3!CU12-家計主要指標3!CS12</f>
        <v>4000</v>
      </c>
      <c r="BU14" s="83">
        <f>家計主要指標3!CV12-家計主要指標3!CT12</f>
        <v>21000</v>
      </c>
      <c r="BV14" s="83">
        <f>家計主要指標3!CW12-家計主要指標3!CU12</f>
        <v>1000</v>
      </c>
      <c r="BW14" s="83">
        <f>家計主要指標3!CX12-家計主要指標3!CV12</f>
        <v>-1000</v>
      </c>
      <c r="CA14" s="89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</row>
    <row r="15" spans="1:126" s="83" customFormat="1">
      <c r="C15" s="83" t="s">
        <v>331</v>
      </c>
      <c r="D15" s="83">
        <v>313</v>
      </c>
      <c r="E15" s="83">
        <v>3529</v>
      </c>
      <c r="F15" s="83">
        <v>249</v>
      </c>
      <c r="G15" s="83">
        <v>0</v>
      </c>
      <c r="H15" s="83">
        <v>450</v>
      </c>
      <c r="I15" s="83">
        <v>9071</v>
      </c>
      <c r="J15" s="83">
        <v>1300</v>
      </c>
      <c r="K15" s="83">
        <v>0</v>
      </c>
      <c r="L15" s="83">
        <v>400</v>
      </c>
      <c r="M15" s="83">
        <v>0</v>
      </c>
      <c r="N15" s="83">
        <v>400</v>
      </c>
      <c r="O15" s="83">
        <v>-300</v>
      </c>
      <c r="P15" s="83">
        <v>1100</v>
      </c>
      <c r="Q15" s="83">
        <v>1900</v>
      </c>
      <c r="R15" s="83">
        <v>2700</v>
      </c>
      <c r="S15" s="83">
        <v>34300</v>
      </c>
      <c r="T15" s="83">
        <v>5100</v>
      </c>
      <c r="U15" s="83">
        <v>6700</v>
      </c>
      <c r="V15" s="83">
        <v>4200</v>
      </c>
      <c r="W15" s="83">
        <v>-1100</v>
      </c>
      <c r="X15" s="83">
        <v>1000</v>
      </c>
      <c r="Y15" s="83">
        <v>4000</v>
      </c>
      <c r="Z15" s="83">
        <v>2000</v>
      </c>
      <c r="AA15" s="83">
        <v>-1000</v>
      </c>
      <c r="AB15" s="83">
        <v>3000</v>
      </c>
      <c r="AC15" s="83">
        <v>9000</v>
      </c>
      <c r="AD15" s="83">
        <v>7000</v>
      </c>
      <c r="AE15" s="83">
        <v>-1000</v>
      </c>
      <c r="AF15" s="83">
        <v>9000</v>
      </c>
      <c r="AG15" s="83">
        <v>-10000</v>
      </c>
      <c r="AH15" s="83">
        <v>10000</v>
      </c>
      <c r="AI15" s="83">
        <v>0</v>
      </c>
      <c r="AJ15" s="83">
        <v>6000</v>
      </c>
      <c r="AK15" s="83">
        <v>37000</v>
      </c>
      <c r="AL15" s="83">
        <v>14000</v>
      </c>
      <c r="AM15" s="83">
        <v>-4000</v>
      </c>
      <c r="AN15" s="83">
        <v>21000</v>
      </c>
      <c r="AO15" s="83">
        <v>31000</v>
      </c>
      <c r="AP15" s="83">
        <v>15000</v>
      </c>
      <c r="AQ15" s="83">
        <v>-5000</v>
      </c>
      <c r="AR15" s="83">
        <v>28000</v>
      </c>
      <c r="AS15" s="83">
        <v>1000</v>
      </c>
      <c r="AT15" s="83">
        <v>-1000</v>
      </c>
      <c r="AU15" s="83">
        <v>7000</v>
      </c>
      <c r="AV15" s="83">
        <v>11000</v>
      </c>
      <c r="AW15" s="83">
        <v>-8000</v>
      </c>
      <c r="AX15" s="83">
        <v>4000</v>
      </c>
      <c r="AY15" s="83">
        <v>46000</v>
      </c>
      <c r="AZ15" s="83">
        <v>7000</v>
      </c>
      <c r="BA15" s="83">
        <v>0</v>
      </c>
      <c r="BB15" s="83">
        <v>5000</v>
      </c>
      <c r="BC15" s="83">
        <v>-14000</v>
      </c>
      <c r="BD15" s="83">
        <v>25000</v>
      </c>
      <c r="BE15" s="83">
        <v>-5000</v>
      </c>
      <c r="BF15" s="93">
        <v>11000</v>
      </c>
      <c r="BG15" s="93">
        <v>-14000</v>
      </c>
      <c r="BH15" s="93">
        <v>10000</v>
      </c>
      <c r="BI15" s="93">
        <v>-12000</v>
      </c>
      <c r="BJ15" s="93">
        <v>19000</v>
      </c>
      <c r="BK15" s="93">
        <v>27000</v>
      </c>
      <c r="BL15" s="93">
        <v>8000</v>
      </c>
      <c r="BM15" s="93">
        <v>146000</v>
      </c>
      <c r="BN15" s="93">
        <v>57000</v>
      </c>
      <c r="BO15" s="87">
        <f>家計主要指標4!CP15</f>
        <v>154000</v>
      </c>
      <c r="BP15" s="93">
        <v>7000</v>
      </c>
      <c r="BQ15" s="93">
        <v>-15000</v>
      </c>
      <c r="BR15" s="93">
        <v>14000</v>
      </c>
      <c r="BS15" s="93">
        <v>4000</v>
      </c>
      <c r="BT15" s="93">
        <f>家計主要指標3!CU16-家計主要指標3!CS16</f>
        <v>-69000</v>
      </c>
      <c r="BU15" s="93">
        <f>家計主要指標3!CV16-家計主要指標3!CT16</f>
        <v>-48000</v>
      </c>
      <c r="BV15" s="93">
        <f>家計主要指標3!CW16-家計主要指標3!CU16</f>
        <v>-84000</v>
      </c>
      <c r="BW15" s="93">
        <f>家計主要指標3!CX16-家計主要指標3!CV16</f>
        <v>-23000</v>
      </c>
      <c r="CA15" s="89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</row>
    <row r="16" spans="1:126" s="83" customFormat="1">
      <c r="C16" s="83" t="s">
        <v>324</v>
      </c>
      <c r="D16" s="83">
        <v>482</v>
      </c>
      <c r="E16" s="83">
        <v>1700</v>
      </c>
      <c r="F16" s="83">
        <v>4226</v>
      </c>
      <c r="G16" s="83">
        <v>5804</v>
      </c>
      <c r="H16" s="83">
        <v>2846</v>
      </c>
      <c r="I16" s="83">
        <v>6798</v>
      </c>
      <c r="J16" s="83">
        <v>2900</v>
      </c>
      <c r="K16" s="83">
        <v>7600</v>
      </c>
      <c r="L16" s="83">
        <v>2700</v>
      </c>
      <c r="M16" s="83">
        <v>300</v>
      </c>
      <c r="N16" s="83">
        <v>3500</v>
      </c>
      <c r="O16" s="83">
        <v>-1900</v>
      </c>
      <c r="P16" s="83">
        <v>1800</v>
      </c>
      <c r="Q16" s="83">
        <v>-3200</v>
      </c>
      <c r="R16" s="83">
        <v>8200</v>
      </c>
      <c r="S16" s="83">
        <v>200</v>
      </c>
      <c r="T16" s="83">
        <v>6500</v>
      </c>
      <c r="U16" s="83">
        <v>600</v>
      </c>
      <c r="V16" s="83">
        <v>16300</v>
      </c>
      <c r="W16" s="83">
        <v>31300</v>
      </c>
      <c r="X16" s="83">
        <v>50000</v>
      </c>
      <c r="Y16" s="83">
        <v>90000</v>
      </c>
      <c r="Z16" s="83">
        <v>19000</v>
      </c>
      <c r="AA16" s="83">
        <v>18000</v>
      </c>
      <c r="AB16" s="83">
        <v>21000</v>
      </c>
      <c r="AC16" s="83">
        <v>16000</v>
      </c>
      <c r="AD16" s="83">
        <v>22000</v>
      </c>
      <c r="AE16" s="83">
        <v>53000</v>
      </c>
      <c r="AF16" s="83">
        <v>56000</v>
      </c>
      <c r="AG16" s="83">
        <v>1000</v>
      </c>
      <c r="AH16" s="83">
        <v>46000</v>
      </c>
      <c r="AI16" s="83">
        <v>-10000</v>
      </c>
      <c r="AJ16" s="83">
        <v>23000</v>
      </c>
      <c r="AK16" s="83">
        <v>7000</v>
      </c>
      <c r="AL16" s="83">
        <v>42000</v>
      </c>
      <c r="AM16" s="83">
        <v>15000</v>
      </c>
      <c r="AN16" s="83">
        <v>57000</v>
      </c>
      <c r="AO16" s="83">
        <v>142000</v>
      </c>
      <c r="AP16" s="83">
        <v>20000</v>
      </c>
      <c r="AQ16" s="83">
        <v>21000</v>
      </c>
      <c r="AR16" s="83">
        <v>48000</v>
      </c>
      <c r="AS16" s="83">
        <v>-30000</v>
      </c>
      <c r="AT16" s="83">
        <v>-1000</v>
      </c>
      <c r="AU16" s="83">
        <v>43000</v>
      </c>
      <c r="AV16" s="83">
        <v>66000</v>
      </c>
      <c r="AW16" s="83">
        <v>128000</v>
      </c>
      <c r="AX16" s="83">
        <v>102000</v>
      </c>
      <c r="AY16" s="83">
        <v>146000</v>
      </c>
      <c r="AZ16" s="83">
        <v>30000</v>
      </c>
      <c r="BA16" s="83">
        <v>35000</v>
      </c>
      <c r="BB16" s="83">
        <v>-6000</v>
      </c>
      <c r="BC16" s="83">
        <v>3000</v>
      </c>
      <c r="BD16" s="83">
        <v>78000</v>
      </c>
      <c r="BE16" s="83">
        <v>5000</v>
      </c>
      <c r="BF16" s="83">
        <v>-1000</v>
      </c>
      <c r="BG16" s="83">
        <v>-9000</v>
      </c>
      <c r="BH16" s="83">
        <v>149000</v>
      </c>
      <c r="BI16" s="83">
        <v>2000</v>
      </c>
      <c r="BJ16" s="83">
        <v>176000</v>
      </c>
      <c r="BK16" s="83">
        <v>237000</v>
      </c>
      <c r="BL16" s="83">
        <v>93000</v>
      </c>
      <c r="BM16" s="83">
        <v>268000</v>
      </c>
      <c r="BN16" s="83">
        <v>208000</v>
      </c>
      <c r="BO16" s="87">
        <f>家計主要指標4!CP16</f>
        <v>-47000</v>
      </c>
      <c r="BP16" s="83">
        <v>241000</v>
      </c>
      <c r="BQ16" s="83">
        <v>404000</v>
      </c>
      <c r="BR16" s="83">
        <v>-40000</v>
      </c>
      <c r="BS16" s="83">
        <v>-122000</v>
      </c>
      <c r="BT16" s="83">
        <f>家計主要指標3!CU15-家計主要指標3!CS15</f>
        <v>207000</v>
      </c>
      <c r="BU16" s="83">
        <f>家計主要指標3!CV15-家計主要指標3!CT15</f>
        <v>-138000</v>
      </c>
      <c r="BV16" s="83">
        <f>家計主要指標3!CW15-家計主要指標3!CU15</f>
        <v>-229000</v>
      </c>
      <c r="BW16" s="83">
        <f>家計主要指標3!CX15-家計主要指標3!CV15</f>
        <v>518000</v>
      </c>
      <c r="CA16" s="89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</row>
    <row r="17" spans="1:126" s="83" customFormat="1">
      <c r="C17" s="83" t="s">
        <v>332</v>
      </c>
      <c r="D17" s="83">
        <v>683</v>
      </c>
      <c r="E17" s="83">
        <v>374</v>
      </c>
      <c r="F17" s="83">
        <v>974</v>
      </c>
      <c r="G17" s="83">
        <v>271</v>
      </c>
      <c r="H17" s="83">
        <v>2029</v>
      </c>
      <c r="I17" s="83">
        <v>1242</v>
      </c>
      <c r="J17" s="83">
        <v>400</v>
      </c>
      <c r="K17" s="83">
        <v>0</v>
      </c>
      <c r="L17" s="83">
        <v>3800</v>
      </c>
      <c r="M17" s="83">
        <v>0</v>
      </c>
      <c r="N17" s="83">
        <v>600</v>
      </c>
      <c r="O17" s="83">
        <v>4600</v>
      </c>
      <c r="P17" s="83">
        <v>900</v>
      </c>
      <c r="Q17" s="83">
        <v>3900</v>
      </c>
      <c r="R17" s="83">
        <v>2200</v>
      </c>
      <c r="S17" s="83">
        <v>600</v>
      </c>
      <c r="T17" s="83">
        <v>900</v>
      </c>
      <c r="U17" s="83">
        <v>500</v>
      </c>
      <c r="V17" s="83">
        <v>600</v>
      </c>
      <c r="W17" s="83">
        <v>1400</v>
      </c>
      <c r="X17" s="83">
        <v>1000</v>
      </c>
      <c r="Y17" s="83">
        <v>1000</v>
      </c>
      <c r="Z17" s="83">
        <v>3000</v>
      </c>
      <c r="AA17" s="83">
        <v>3000</v>
      </c>
      <c r="AB17" s="83">
        <v>6000</v>
      </c>
      <c r="AC17" s="83">
        <v>6000</v>
      </c>
      <c r="AD17" s="83">
        <v>2000</v>
      </c>
      <c r="AE17" s="83">
        <v>0</v>
      </c>
      <c r="AF17" s="83">
        <v>2000</v>
      </c>
      <c r="AG17" s="83">
        <v>0</v>
      </c>
      <c r="AH17" s="83">
        <v>2000</v>
      </c>
      <c r="AI17" s="83">
        <v>0</v>
      </c>
      <c r="AJ17" s="83">
        <v>3000</v>
      </c>
      <c r="AK17" s="83">
        <v>2000</v>
      </c>
      <c r="AL17" s="83">
        <v>2000</v>
      </c>
      <c r="AM17" s="83">
        <v>7000</v>
      </c>
      <c r="AN17" s="83">
        <v>2000</v>
      </c>
      <c r="AO17" s="83">
        <v>3000</v>
      </c>
      <c r="AP17" s="83">
        <v>2000</v>
      </c>
      <c r="AQ17" s="83">
        <v>3000</v>
      </c>
      <c r="AR17" s="83">
        <v>15000</v>
      </c>
      <c r="AS17" s="83">
        <v>30000</v>
      </c>
      <c r="AT17" s="83">
        <v>5000</v>
      </c>
      <c r="AU17" s="83">
        <v>2000</v>
      </c>
      <c r="AV17" s="83">
        <v>8000</v>
      </c>
      <c r="AW17" s="83">
        <v>11000</v>
      </c>
      <c r="AX17" s="83">
        <v>6000</v>
      </c>
      <c r="AY17" s="83">
        <v>4000</v>
      </c>
      <c r="AZ17" s="83">
        <v>13000</v>
      </c>
      <c r="BA17" s="83">
        <v>9000</v>
      </c>
      <c r="BB17" s="83">
        <v>4000</v>
      </c>
      <c r="BC17" s="83">
        <v>68000</v>
      </c>
      <c r="BD17" s="83">
        <v>12000</v>
      </c>
      <c r="BE17" s="83">
        <v>0</v>
      </c>
      <c r="BF17" s="83">
        <v>5000</v>
      </c>
      <c r="BG17" s="83">
        <v>5000</v>
      </c>
      <c r="BH17" s="83">
        <v>1000</v>
      </c>
      <c r="BI17" s="83">
        <v>8000</v>
      </c>
      <c r="BJ17" s="83">
        <v>32000</v>
      </c>
      <c r="BK17" s="83">
        <v>-11000</v>
      </c>
      <c r="BL17" s="83">
        <v>0</v>
      </c>
      <c r="BM17" s="83">
        <v>1000</v>
      </c>
      <c r="BN17" s="83">
        <v>14000</v>
      </c>
      <c r="BO17" s="87">
        <f>家計主要指標4!CP17</f>
        <v>9000</v>
      </c>
      <c r="BP17" s="83">
        <v>7000</v>
      </c>
      <c r="BQ17" s="83">
        <v>8000</v>
      </c>
      <c r="BR17" s="83">
        <v>3000</v>
      </c>
      <c r="BS17" s="83">
        <v>5000</v>
      </c>
      <c r="BT17" s="83">
        <f>家計主要指標3!CU17-家計主要指標3!CS17</f>
        <v>-16000</v>
      </c>
      <c r="BU17" s="83">
        <f>家計主要指標3!CV17-家計主要指標3!CT17</f>
        <v>26000</v>
      </c>
      <c r="BV17" s="83">
        <f>家計主要指標3!CW17-家計主要指標3!CU17</f>
        <v>-2000</v>
      </c>
      <c r="BW17" s="83">
        <f>家計主要指標3!CX17-家計主要指標3!CV17</f>
        <v>1000</v>
      </c>
      <c r="CA17" s="89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</row>
    <row r="18" spans="1:126" s="83" customFormat="1">
      <c r="BO18" s="87"/>
      <c r="CA18" s="89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</row>
    <row r="19" spans="1:126" s="83" customFormat="1">
      <c r="B19" s="83" t="s">
        <v>272</v>
      </c>
      <c r="D19" s="83">
        <v>4439</v>
      </c>
      <c r="E19" s="83">
        <v>5403</v>
      </c>
      <c r="F19" s="83">
        <v>13615</v>
      </c>
      <c r="G19" s="83">
        <v>11159</v>
      </c>
      <c r="H19" s="83">
        <v>18331</v>
      </c>
      <c r="I19" s="83">
        <v>10059</v>
      </c>
      <c r="J19" s="83">
        <v>24200</v>
      </c>
      <c r="K19" s="83">
        <v>42800</v>
      </c>
      <c r="L19" s="83">
        <v>35700</v>
      </c>
      <c r="M19" s="83">
        <v>44900</v>
      </c>
      <c r="N19" s="83">
        <v>35100</v>
      </c>
      <c r="O19" s="83">
        <v>38000</v>
      </c>
      <c r="P19" s="83">
        <v>33100</v>
      </c>
      <c r="Q19" s="83">
        <v>35900</v>
      </c>
      <c r="R19" s="83">
        <v>47000</v>
      </c>
      <c r="S19" s="83">
        <v>60400</v>
      </c>
      <c r="T19" s="83">
        <v>69100</v>
      </c>
      <c r="U19" s="83">
        <v>125000</v>
      </c>
      <c r="V19" s="83">
        <v>81200</v>
      </c>
      <c r="W19" s="83">
        <v>-300</v>
      </c>
      <c r="X19" s="83">
        <v>76000</v>
      </c>
      <c r="Y19" s="83">
        <v>237000</v>
      </c>
      <c r="Z19" s="83">
        <v>64000</v>
      </c>
      <c r="AA19" s="83">
        <v>59000</v>
      </c>
      <c r="AB19" s="83">
        <v>38000</v>
      </c>
      <c r="AC19" s="83">
        <v>23000</v>
      </c>
      <c r="AD19" s="83">
        <v>51000</v>
      </c>
      <c r="AE19" s="83">
        <v>94000</v>
      </c>
      <c r="AF19" s="83">
        <v>50000</v>
      </c>
      <c r="AG19" s="83">
        <v>56000</v>
      </c>
      <c r="AH19" s="83">
        <v>54000</v>
      </c>
      <c r="AI19" s="83">
        <v>98000</v>
      </c>
      <c r="AJ19" s="83">
        <v>59000</v>
      </c>
      <c r="AK19" s="83">
        <v>109000</v>
      </c>
      <c r="AL19" s="83">
        <v>17000</v>
      </c>
      <c r="AM19" s="83">
        <v>130000</v>
      </c>
      <c r="AN19" s="83">
        <v>24000</v>
      </c>
      <c r="AO19" s="83">
        <v>7000</v>
      </c>
      <c r="AP19" s="83">
        <v>27000</v>
      </c>
      <c r="AQ19" s="83">
        <v>-33000</v>
      </c>
      <c r="AR19" s="83">
        <v>42000</v>
      </c>
      <c r="AS19" s="83">
        <v>292000</v>
      </c>
      <c r="AT19" s="83">
        <v>13000</v>
      </c>
      <c r="AU19" s="83">
        <v>-32000</v>
      </c>
      <c r="AV19" s="83">
        <v>14000</v>
      </c>
      <c r="AW19" s="83">
        <v>44000</v>
      </c>
      <c r="AX19" s="83">
        <v>41000</v>
      </c>
      <c r="AY19" s="83">
        <v>195000</v>
      </c>
      <c r="AZ19" s="83">
        <v>68000</v>
      </c>
      <c r="BA19" s="83">
        <v>-30000</v>
      </c>
      <c r="BB19" s="83">
        <v>-25000</v>
      </c>
      <c r="BC19" s="83">
        <v>23000</v>
      </c>
      <c r="BD19" s="83">
        <v>92000</v>
      </c>
      <c r="BE19" s="83">
        <v>5000</v>
      </c>
      <c r="BF19" s="83">
        <v>34000</v>
      </c>
      <c r="BG19" s="83">
        <v>-40000</v>
      </c>
      <c r="BH19" s="83">
        <v>40000</v>
      </c>
      <c r="BI19" s="83">
        <v>15000</v>
      </c>
      <c r="BJ19" s="83">
        <v>-6000</v>
      </c>
      <c r="BK19" s="83">
        <v>13000</v>
      </c>
      <c r="BL19" s="83">
        <v>24000</v>
      </c>
      <c r="BM19" s="83">
        <v>-68000</v>
      </c>
      <c r="BN19" s="83">
        <v>50000</v>
      </c>
      <c r="BO19" s="87">
        <f>家計主要指標4!CP19</f>
        <v>56000</v>
      </c>
      <c r="BP19" s="83">
        <v>14000</v>
      </c>
      <c r="BQ19" s="83">
        <v>69000</v>
      </c>
      <c r="BR19" s="83">
        <v>-12000</v>
      </c>
      <c r="BS19" s="83">
        <v>-39000</v>
      </c>
      <c r="BT19" s="83">
        <f>家計主要指標3!CU19-家計主要指標3!CS19</f>
        <v>-71000</v>
      </c>
      <c r="BU19" s="83">
        <f>家計主要指標3!CV19-家計主要指標3!CT19</f>
        <v>78000</v>
      </c>
      <c r="BV19" s="83">
        <f>家計主要指標3!CW19-家計主要指標3!CU19</f>
        <v>-120000</v>
      </c>
      <c r="BW19" s="83">
        <f>家計主要指標3!CX19-家計主要指標3!CV19</f>
        <v>-370000</v>
      </c>
      <c r="CA19" s="89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</row>
    <row r="20" spans="1:126" s="83" customFormat="1">
      <c r="C20" s="83" t="s">
        <v>333</v>
      </c>
      <c r="D20" s="83">
        <v>3811</v>
      </c>
      <c r="E20" s="83">
        <v>6703</v>
      </c>
      <c r="F20" s="83">
        <v>7858</v>
      </c>
      <c r="G20" s="83">
        <v>11729</v>
      </c>
      <c r="H20" s="83">
        <v>11522</v>
      </c>
      <c r="I20" s="83">
        <v>7849</v>
      </c>
      <c r="J20" s="83">
        <v>14800</v>
      </c>
      <c r="K20" s="83">
        <v>36200</v>
      </c>
      <c r="L20" s="83">
        <v>20400</v>
      </c>
      <c r="M20" s="83">
        <v>24800</v>
      </c>
      <c r="N20" s="83">
        <v>16900</v>
      </c>
      <c r="O20" s="83">
        <v>18700</v>
      </c>
      <c r="P20" s="83">
        <v>19400</v>
      </c>
      <c r="Q20" s="83">
        <v>17000</v>
      </c>
      <c r="R20" s="83">
        <v>29900</v>
      </c>
      <c r="S20" s="83">
        <v>39800</v>
      </c>
      <c r="T20" s="83">
        <v>46500</v>
      </c>
      <c r="U20" s="83">
        <v>94900</v>
      </c>
      <c r="V20" s="83">
        <v>61500</v>
      </c>
      <c r="W20" s="83">
        <v>-2800</v>
      </c>
      <c r="X20" s="83">
        <v>55000</v>
      </c>
      <c r="Y20" s="83">
        <v>214000</v>
      </c>
      <c r="Z20" s="83">
        <v>45000</v>
      </c>
      <c r="AA20" s="83">
        <v>37000</v>
      </c>
      <c r="AB20" s="83">
        <v>25000</v>
      </c>
      <c r="AC20" s="83">
        <v>11000</v>
      </c>
      <c r="AD20" s="83">
        <v>34000</v>
      </c>
      <c r="AE20" s="83">
        <v>63000</v>
      </c>
      <c r="AF20" s="83">
        <v>28000</v>
      </c>
      <c r="AG20" s="83">
        <v>55000</v>
      </c>
      <c r="AH20" s="83">
        <v>32000</v>
      </c>
      <c r="AI20" s="83">
        <v>77000</v>
      </c>
      <c r="AJ20" s="83">
        <v>40000</v>
      </c>
      <c r="AK20" s="83">
        <v>102000</v>
      </c>
      <c r="AL20" s="83">
        <v>8000</v>
      </c>
      <c r="AM20" s="83">
        <v>108000</v>
      </c>
      <c r="AN20" s="83">
        <v>2000</v>
      </c>
      <c r="AO20" s="83">
        <v>-11000</v>
      </c>
      <c r="AP20" s="83">
        <v>1000</v>
      </c>
      <c r="AQ20" s="83">
        <v>-32000</v>
      </c>
      <c r="AR20" s="83">
        <v>21000</v>
      </c>
      <c r="AS20" s="83">
        <v>263000</v>
      </c>
      <c r="AT20" s="83">
        <v>-5000</v>
      </c>
      <c r="AU20" s="83">
        <v>-32000</v>
      </c>
      <c r="AV20" s="83">
        <v>-7000</v>
      </c>
      <c r="AW20" s="83">
        <v>6000</v>
      </c>
      <c r="AX20" s="83">
        <v>37000</v>
      </c>
      <c r="AY20" s="83">
        <v>194000</v>
      </c>
      <c r="AZ20" s="83">
        <v>32000</v>
      </c>
      <c r="BA20" s="83">
        <v>-54000</v>
      </c>
      <c r="BB20" s="83">
        <v>-36000</v>
      </c>
      <c r="BC20" s="83">
        <v>-1000</v>
      </c>
      <c r="BD20" s="83">
        <v>53000</v>
      </c>
      <c r="BE20" s="83">
        <v>4000</v>
      </c>
      <c r="BF20" s="83">
        <v>5000</v>
      </c>
      <c r="BG20" s="83">
        <v>-23000</v>
      </c>
      <c r="BH20" s="83">
        <v>-4000</v>
      </c>
      <c r="BI20" s="83">
        <v>-5000</v>
      </c>
      <c r="BJ20" s="83">
        <v>-14000</v>
      </c>
      <c r="BK20" s="83">
        <v>-79000</v>
      </c>
      <c r="BL20" s="83">
        <v>-8000</v>
      </c>
      <c r="BM20" s="83">
        <v>-71000</v>
      </c>
      <c r="BN20" s="83">
        <v>18000</v>
      </c>
      <c r="BO20" s="87">
        <f>家計主要指標4!CP20</f>
        <v>54000</v>
      </c>
      <c r="BP20" s="83">
        <v>-11000</v>
      </c>
      <c r="BQ20" s="83">
        <v>59000</v>
      </c>
      <c r="BR20" s="83">
        <v>-21000</v>
      </c>
      <c r="BS20" s="83">
        <v>-24000</v>
      </c>
      <c r="BT20" s="83">
        <f>家計主要指標3!CU20-家計主要指標3!CS20</f>
        <v>-82000</v>
      </c>
      <c r="BU20" s="83">
        <f>家計主要指標3!CV20-家計主要指標3!CT20</f>
        <v>156000</v>
      </c>
      <c r="BV20" s="83">
        <f>家計主要指標3!CW20-家計主要指標3!CU20</f>
        <v>-45000</v>
      </c>
      <c r="BW20" s="83">
        <f>家計主要指標3!CX20-家計主要指標3!CV20</f>
        <v>-332000</v>
      </c>
      <c r="CA20" s="89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</row>
    <row r="21" spans="1:126" s="83" customFormat="1">
      <c r="C21" s="83" t="s">
        <v>281</v>
      </c>
      <c r="D21" s="83">
        <v>1267</v>
      </c>
      <c r="E21" s="83">
        <v>1538</v>
      </c>
      <c r="F21" s="83">
        <v>5499</v>
      </c>
      <c r="G21" s="83">
        <v>-1636</v>
      </c>
      <c r="H21" s="83">
        <v>2171</v>
      </c>
      <c r="I21" s="83">
        <v>-1154</v>
      </c>
      <c r="J21" s="83">
        <v>2200</v>
      </c>
      <c r="K21" s="83">
        <v>0</v>
      </c>
      <c r="L21" s="83">
        <v>5800</v>
      </c>
      <c r="M21" s="83">
        <v>4800</v>
      </c>
      <c r="N21" s="83">
        <v>7800</v>
      </c>
      <c r="O21" s="83">
        <v>11000</v>
      </c>
      <c r="P21" s="83">
        <v>5000</v>
      </c>
      <c r="Q21" s="83">
        <v>200</v>
      </c>
      <c r="R21" s="83">
        <v>9400</v>
      </c>
      <c r="S21" s="83">
        <v>10000</v>
      </c>
      <c r="T21" s="83">
        <v>12700</v>
      </c>
      <c r="U21" s="83">
        <v>18600</v>
      </c>
      <c r="V21" s="83">
        <v>10100</v>
      </c>
      <c r="W21" s="83">
        <v>-5300</v>
      </c>
      <c r="X21" s="83">
        <v>6000</v>
      </c>
      <c r="Y21" s="83">
        <v>17000</v>
      </c>
      <c r="Z21" s="83">
        <v>6000</v>
      </c>
      <c r="AA21" s="83">
        <v>0</v>
      </c>
      <c r="AB21" s="83">
        <v>9000</v>
      </c>
      <c r="AC21" s="83">
        <v>11000</v>
      </c>
      <c r="AD21" s="83">
        <v>8000</v>
      </c>
      <c r="AE21" s="83">
        <v>21000</v>
      </c>
      <c r="AF21" s="83">
        <v>7000</v>
      </c>
      <c r="AG21" s="83">
        <v>-5000</v>
      </c>
      <c r="AH21" s="83">
        <v>6000</v>
      </c>
      <c r="AI21" s="83">
        <v>-1000</v>
      </c>
      <c r="AJ21" s="83">
        <v>9000</v>
      </c>
      <c r="AK21" s="83">
        <v>-8000</v>
      </c>
      <c r="AL21" s="83">
        <v>0</v>
      </c>
      <c r="AM21" s="83">
        <v>-3000</v>
      </c>
      <c r="AN21" s="83">
        <v>0</v>
      </c>
      <c r="AO21" s="83">
        <v>-4000</v>
      </c>
      <c r="AP21" s="83">
        <v>13000</v>
      </c>
      <c r="AQ21" s="83">
        <v>-2000</v>
      </c>
      <c r="AR21" s="83">
        <v>7000</v>
      </c>
      <c r="AS21" s="83">
        <v>-3000</v>
      </c>
      <c r="AT21" s="83">
        <v>15000</v>
      </c>
      <c r="AU21" s="83">
        <v>-2000</v>
      </c>
      <c r="AV21" s="83">
        <v>11000</v>
      </c>
      <c r="AW21" s="83">
        <v>15000</v>
      </c>
      <c r="AX21" s="83">
        <v>-4000</v>
      </c>
      <c r="AY21" s="83">
        <v>5000</v>
      </c>
      <c r="AZ21" s="83">
        <v>19000</v>
      </c>
      <c r="BA21" s="83">
        <v>1000</v>
      </c>
      <c r="BB21" s="83">
        <v>-4000</v>
      </c>
      <c r="BC21" s="83">
        <v>6000</v>
      </c>
      <c r="BD21" s="83">
        <v>19000</v>
      </c>
      <c r="BE21" s="83">
        <v>8000</v>
      </c>
      <c r="BF21" s="83">
        <v>16000</v>
      </c>
      <c r="BG21" s="83">
        <v>-5000</v>
      </c>
      <c r="BH21" s="83">
        <v>29000</v>
      </c>
      <c r="BI21" s="83">
        <v>4000</v>
      </c>
      <c r="BJ21" s="83">
        <v>3000</v>
      </c>
      <c r="BK21" s="83">
        <v>27000</v>
      </c>
      <c r="BL21" s="83">
        <v>5000</v>
      </c>
      <c r="BM21" s="83">
        <v>25000</v>
      </c>
      <c r="BN21" s="83">
        <v>14000</v>
      </c>
      <c r="BO21" s="87">
        <f>家計主要指標4!CP21</f>
        <v>-3000</v>
      </c>
      <c r="BP21" s="83">
        <v>8000</v>
      </c>
      <c r="BQ21" s="83">
        <v>-5000</v>
      </c>
      <c r="BR21" s="83">
        <v>3000</v>
      </c>
      <c r="BS21" s="83">
        <v>-17000</v>
      </c>
      <c r="BT21" s="83">
        <f>家計主要指標3!CU21-家計主要指標3!CS21</f>
        <v>15000</v>
      </c>
      <c r="BU21" s="83">
        <f>家計主要指標3!CV21-家計主要指標3!CT21</f>
        <v>-71000</v>
      </c>
      <c r="BV21" s="83">
        <f>家計主要指標3!CW21-家計主要指標3!CU21</f>
        <v>-34000</v>
      </c>
      <c r="BW21" s="83">
        <f>家計主要指標3!CX21-家計主要指標3!CV21</f>
        <v>-122000</v>
      </c>
      <c r="CA21" s="89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</row>
    <row r="22" spans="1:126" s="83" customFormat="1">
      <c r="C22" s="83" t="s">
        <v>282</v>
      </c>
      <c r="D22" s="83">
        <v>639</v>
      </c>
      <c r="E22" s="83">
        <v>2838</v>
      </c>
      <c r="F22" s="83">
        <v>258</v>
      </c>
      <c r="G22" s="83">
        <v>1065</v>
      </c>
      <c r="H22" s="83">
        <v>4638</v>
      </c>
      <c r="I22" s="83">
        <v>3364</v>
      </c>
      <c r="J22" s="83">
        <v>7300</v>
      </c>
      <c r="K22" s="83">
        <v>5200</v>
      </c>
      <c r="L22" s="83">
        <v>9000</v>
      </c>
      <c r="M22" s="83">
        <v>15300</v>
      </c>
      <c r="N22" s="83">
        <v>10400</v>
      </c>
      <c r="O22" s="83">
        <v>8500</v>
      </c>
      <c r="P22" s="83">
        <v>8600</v>
      </c>
      <c r="Q22" s="83">
        <v>21200</v>
      </c>
      <c r="R22" s="83">
        <v>8600</v>
      </c>
      <c r="S22" s="83">
        <v>12200</v>
      </c>
      <c r="T22" s="83">
        <v>10600</v>
      </c>
      <c r="U22" s="83">
        <v>11000</v>
      </c>
      <c r="V22" s="83">
        <v>9400</v>
      </c>
      <c r="W22" s="83">
        <v>8700</v>
      </c>
      <c r="X22" s="83">
        <v>11000</v>
      </c>
      <c r="Y22" s="83">
        <v>7000</v>
      </c>
      <c r="Z22" s="83">
        <v>9000</v>
      </c>
      <c r="AA22" s="83">
        <v>22000</v>
      </c>
      <c r="AB22" s="83">
        <v>5000</v>
      </c>
      <c r="AC22" s="83">
        <v>3000</v>
      </c>
      <c r="AD22" s="83">
        <v>8000</v>
      </c>
      <c r="AE22" s="83">
        <v>10000</v>
      </c>
      <c r="AF22" s="83">
        <v>14000</v>
      </c>
      <c r="AG22" s="83">
        <v>8000</v>
      </c>
      <c r="AH22" s="83">
        <v>15000</v>
      </c>
      <c r="AI22" s="83">
        <v>15000</v>
      </c>
      <c r="AJ22" s="83">
        <v>12000</v>
      </c>
      <c r="AK22" s="83">
        <v>17000</v>
      </c>
      <c r="AL22" s="83">
        <v>11000</v>
      </c>
      <c r="AM22" s="83">
        <v>24000</v>
      </c>
      <c r="AN22" s="83">
        <v>20000</v>
      </c>
      <c r="AO22" s="83">
        <v>26000</v>
      </c>
      <c r="AP22" s="83">
        <v>12000</v>
      </c>
      <c r="AQ22" s="83">
        <v>3000</v>
      </c>
      <c r="AR22" s="83">
        <v>13000</v>
      </c>
      <c r="AS22" s="83">
        <v>33000</v>
      </c>
      <c r="AT22" s="83">
        <v>3000</v>
      </c>
      <c r="AU22" s="83">
        <v>2000</v>
      </c>
      <c r="AV22" s="83">
        <v>8000</v>
      </c>
      <c r="AW22" s="83">
        <v>22000</v>
      </c>
      <c r="AX22" s="83">
        <v>11000</v>
      </c>
      <c r="AY22" s="83">
        <v>6000</v>
      </c>
      <c r="AZ22" s="83">
        <v>15000</v>
      </c>
      <c r="BA22" s="83">
        <v>22000</v>
      </c>
      <c r="BB22" s="83">
        <v>15000</v>
      </c>
      <c r="BC22" s="83">
        <v>18000</v>
      </c>
      <c r="BD22" s="83">
        <v>19000</v>
      </c>
      <c r="BE22" s="83">
        <v>-6000</v>
      </c>
      <c r="BF22" s="83">
        <v>12000</v>
      </c>
      <c r="BG22" s="83">
        <v>-11000</v>
      </c>
      <c r="BH22" s="83">
        <v>12000</v>
      </c>
      <c r="BI22" s="83">
        <v>13000</v>
      </c>
      <c r="BJ22" s="83">
        <v>7000</v>
      </c>
      <c r="BK22" s="83">
        <v>58000</v>
      </c>
      <c r="BL22" s="83">
        <v>27000</v>
      </c>
      <c r="BM22" s="83">
        <v>-23000</v>
      </c>
      <c r="BN22" s="83">
        <v>18000</v>
      </c>
      <c r="BO22" s="87">
        <f>家計主要指標4!CP22</f>
        <v>10000</v>
      </c>
      <c r="BP22" s="83">
        <v>18000</v>
      </c>
      <c r="BQ22" s="83">
        <v>34000</v>
      </c>
      <c r="BR22" s="83">
        <v>4000</v>
      </c>
      <c r="BS22" s="83">
        <v>-1000</v>
      </c>
      <c r="BT22" s="83">
        <f>家計主要指標3!CU22-家計主要指標3!CS22</f>
        <v>-27000</v>
      </c>
      <c r="BU22" s="83">
        <f>家計主要指標3!CV22-家計主要指標3!CT22</f>
        <v>0</v>
      </c>
      <c r="BV22" s="83">
        <f>家計主要指標3!CW22-家計主要指標3!CU22</f>
        <v>-7000</v>
      </c>
      <c r="BW22" s="83">
        <f>家計主要指標3!CX22-家計主要指標3!CV22</f>
        <v>53000</v>
      </c>
      <c r="BY22" s="83" t="s">
        <v>282</v>
      </c>
      <c r="CA22" s="89">
        <f>家計主要指標3!DE22-家計主要指標3!DB22</f>
        <v>40000</v>
      </c>
      <c r="CB22" s="91">
        <f>家計主要指標3!DF22-家計主要指標3!DC22</f>
        <v>80000</v>
      </c>
      <c r="CC22" s="91">
        <f>家計主要指標3!DG22-家計主要指標3!DD22</f>
        <v>-50000</v>
      </c>
      <c r="CD22" s="91">
        <f>家計主要指標3!DH22-家計主要指標3!DE22</f>
        <v>-30000</v>
      </c>
      <c r="CE22" s="91">
        <f>家計主要指標3!DI22-家計主要指標3!DF22</f>
        <v>0</v>
      </c>
      <c r="CF22" s="91">
        <f>家計主要指標3!DJ22-家計主要指標3!DG22</f>
        <v>100000</v>
      </c>
      <c r="CG22" s="91">
        <f>家計主要指標3!DK22-家計主要指標3!DH22</f>
        <v>20000</v>
      </c>
      <c r="CH22" s="91">
        <f>家計主要指標3!DL22-家計主要指標3!DI22</f>
        <v>-70000</v>
      </c>
      <c r="CI22" s="91">
        <f>家計主要指標3!DM22-家計主要指標3!DJ22</f>
        <v>20000</v>
      </c>
      <c r="CJ22" s="91">
        <f>家計主要指標3!DN22-家計主要指標3!DK22</f>
        <v>-30000</v>
      </c>
      <c r="CK22" s="91">
        <f>家計主要指標3!DO22-家計主要指標3!DL22</f>
        <v>-50000</v>
      </c>
      <c r="CL22" s="91">
        <f>家計主要指標3!DP22-家計主要指標3!DM22</f>
        <v>-20000</v>
      </c>
      <c r="CM22" s="91">
        <f>家計主要指標3!DQ22-家計主要指標3!DN22</f>
        <v>10000</v>
      </c>
      <c r="CN22" s="91">
        <f>家計主要指標3!DR22-家計主要指標3!DO22</f>
        <v>110000</v>
      </c>
      <c r="CO22" s="91">
        <f>家計主要指標3!DS22-家計主要指標3!DP22</f>
        <v>-30000</v>
      </c>
      <c r="CP22" s="91">
        <f>家計主要指標3!DT22-家計主要指標3!DQ22</f>
        <v>50000</v>
      </c>
      <c r="CQ22" s="91">
        <f>家計主要指標3!DU22-家計主要指標3!DR22</f>
        <v>30000</v>
      </c>
      <c r="CR22" s="91">
        <f>家計主要指標3!DV22-家計主要指標3!DS22</f>
        <v>20000</v>
      </c>
      <c r="CS22" s="91">
        <f>家計主要指標3!DW22-家計主要指標3!DT22</f>
        <v>-10000</v>
      </c>
      <c r="CT22" s="91">
        <f>家計主要指標3!DX22-家計主要指標3!DU22</f>
        <v>-30000</v>
      </c>
      <c r="CU22" s="91">
        <f>家計主要指標3!DY22-家計主要指標3!DV22</f>
        <v>-40000</v>
      </c>
      <c r="CV22" s="91">
        <f>家計主要指標3!DZ22-家計主要指標3!DW22</f>
        <v>20000</v>
      </c>
      <c r="CW22" s="91">
        <f>家計主要指標3!EA22-家計主要指標3!DX22</f>
        <v>0</v>
      </c>
      <c r="CX22" s="91">
        <f>家計主要指標3!EB22-家計主要指標3!DY22</f>
        <v>70000</v>
      </c>
      <c r="CY22" s="91">
        <f>家計主要指標3!EC22-家計主要指標3!DZ22</f>
        <v>-40000</v>
      </c>
      <c r="CZ22" s="91">
        <f>家計主要指標3!ED22-家計主要指標3!EA22</f>
        <v>-30000</v>
      </c>
      <c r="DA22" s="91">
        <f>家計主要指標3!EE22-家計主要指標3!EB22</f>
        <v>40000</v>
      </c>
      <c r="DB22" s="91">
        <f>家計主要指標3!EF22-家計主要指標3!EC22</f>
        <v>10000</v>
      </c>
      <c r="DC22" s="91">
        <f>家計主要指標3!EG22-家計主要指標3!ED22</f>
        <v>50000</v>
      </c>
      <c r="DD22" s="91">
        <f>家計主要指標3!EH22-家計主要指標3!EE22</f>
        <v>10000</v>
      </c>
      <c r="DE22" s="91">
        <f>家計主要指標3!EI22-家計主要指標3!EF22</f>
        <v>0</v>
      </c>
      <c r="DF22" s="91">
        <f>家計主要指標3!EJ22-家計主要指標3!EG22</f>
        <v>0</v>
      </c>
      <c r="DG22" s="91">
        <f>家計主要指標3!EK22-家計主要指標3!EH22</f>
        <v>30000</v>
      </c>
      <c r="DH22" s="91">
        <f>家計主要指標3!EL22-家計主要指標3!EI22</f>
        <v>10000</v>
      </c>
      <c r="DI22" s="91">
        <f>家計主要指標3!EM22-家計主要指標3!EJ22</f>
        <v>-10000</v>
      </c>
      <c r="DJ22" s="91">
        <f>家計主要指標3!EN22-家計主要指標3!EK22</f>
        <v>30000</v>
      </c>
      <c r="DK22" s="91">
        <f>家計主要指標3!EO22-家計主要指標3!EL22</f>
        <v>-170000</v>
      </c>
      <c r="DL22" s="91">
        <f>家計主要指標3!EP22-家計主要指標3!EM22</f>
        <v>0</v>
      </c>
      <c r="DM22" s="91">
        <f>家計主要指標3!EQ22-家計主要指標3!EN22</f>
        <v>-10000</v>
      </c>
      <c r="DN22" s="91">
        <f>家計主要指標3!ER22-家計主要指標3!EO22</f>
        <v>180000</v>
      </c>
      <c r="DO22" s="91">
        <f>家計主要指標3!ES22-家計主要指標3!EP22</f>
        <v>30000</v>
      </c>
      <c r="DP22" s="91">
        <f>家計主要指標3!ET22-家計主要指標3!EQ22</f>
        <v>20000</v>
      </c>
      <c r="DQ22" s="91">
        <f>家計主要指標3!EU22-家計主要指標3!ER22</f>
        <v>10000</v>
      </c>
      <c r="DR22" s="91">
        <f>家計主要指標3!EV22-家計主要指標3!ES22</f>
        <v>-20000</v>
      </c>
      <c r="DS22" s="91">
        <f>家計主要指標3!EW22-家計主要指標3!ET22</f>
        <v>-50000</v>
      </c>
      <c r="DT22" s="91">
        <f>家計主要指標3!EX22-家計主要指標3!EU22</f>
        <v>20000</v>
      </c>
      <c r="DU22" s="91">
        <f>家計主要指標3!EY22-家計主要指標3!EV22</f>
        <v>20000</v>
      </c>
      <c r="DV22" s="91">
        <f>家計主要指標3!EZ22-家計主要指標3!EW22</f>
        <v>290000</v>
      </c>
    </row>
    <row r="23" spans="1:126">
      <c r="BO23" s="87"/>
      <c r="CA23" s="88"/>
      <c r="CB23" s="92"/>
      <c r="CC23" s="92"/>
      <c r="CD23" s="92"/>
      <c r="CE23" s="92"/>
      <c r="CF23" s="92"/>
    </row>
    <row r="24" spans="1:126" s="189" customFormat="1">
      <c r="A24" s="189" t="s">
        <v>287</v>
      </c>
      <c r="D24" s="189">
        <v>11.3</v>
      </c>
      <c r="E24" s="189">
        <v>9.5</v>
      </c>
      <c r="F24" s="189">
        <v>11.5</v>
      </c>
      <c r="G24" s="189">
        <v>8.6999999999999993</v>
      </c>
      <c r="H24" s="189">
        <v>13.3</v>
      </c>
      <c r="I24" s="189">
        <v>6.4</v>
      </c>
      <c r="J24" s="189">
        <v>15.2</v>
      </c>
      <c r="K24" s="189">
        <v>13.5</v>
      </c>
      <c r="L24" s="189">
        <v>14.9</v>
      </c>
      <c r="M24" s="189">
        <v>10.8</v>
      </c>
      <c r="N24" s="189">
        <v>15</v>
      </c>
      <c r="O24" s="189">
        <v>15.2</v>
      </c>
      <c r="P24" s="189">
        <v>16.7</v>
      </c>
      <c r="Q24" s="189">
        <v>16.100000000000001</v>
      </c>
      <c r="R24" s="189">
        <v>16.899999999999999</v>
      </c>
      <c r="S24" s="189">
        <v>13.1</v>
      </c>
      <c r="T24" s="189">
        <v>17.2</v>
      </c>
      <c r="U24" s="189">
        <v>17.399999999999999</v>
      </c>
      <c r="V24" s="189">
        <v>17.100000000000001</v>
      </c>
      <c r="W24" s="189">
        <v>17.2</v>
      </c>
      <c r="X24" s="189">
        <v>17.3</v>
      </c>
      <c r="Y24" s="189">
        <v>11.3</v>
      </c>
      <c r="Z24" s="189">
        <v>17.3</v>
      </c>
      <c r="AA24" s="189">
        <v>16.5</v>
      </c>
      <c r="AB24" s="189">
        <v>15.5</v>
      </c>
      <c r="AC24" s="189">
        <v>14</v>
      </c>
      <c r="AD24" s="189">
        <v>14.7</v>
      </c>
      <c r="AE24" s="189">
        <v>13.4</v>
      </c>
      <c r="AF24" s="189">
        <v>12.9</v>
      </c>
      <c r="AG24" s="189">
        <v>15.1</v>
      </c>
      <c r="AH24" s="189">
        <v>12.5</v>
      </c>
      <c r="AI24" s="189">
        <v>13.1</v>
      </c>
      <c r="AJ24" s="189">
        <v>13.5</v>
      </c>
      <c r="AK24" s="189">
        <v>14</v>
      </c>
      <c r="AL24" s="189">
        <v>12.9</v>
      </c>
      <c r="AM24" s="189">
        <v>10.4</v>
      </c>
      <c r="AN24" s="189">
        <v>10.7</v>
      </c>
      <c r="AO24" s="189">
        <v>10</v>
      </c>
      <c r="AP24" s="189">
        <v>12.3</v>
      </c>
      <c r="AQ24" s="189">
        <v>13.9</v>
      </c>
      <c r="AR24" s="189">
        <v>11.1</v>
      </c>
      <c r="AS24" s="189">
        <v>7.1</v>
      </c>
      <c r="AT24" s="189">
        <v>10.3</v>
      </c>
      <c r="AU24" s="189">
        <v>11.1</v>
      </c>
      <c r="AV24" s="189">
        <v>13.4</v>
      </c>
      <c r="AW24" s="189">
        <v>9.9</v>
      </c>
      <c r="AX24" s="189">
        <v>14.5</v>
      </c>
      <c r="AY24" s="189">
        <v>11.1</v>
      </c>
      <c r="AZ24" s="189">
        <v>17.3</v>
      </c>
      <c r="BA24" s="189">
        <v>11.5</v>
      </c>
      <c r="BB24" s="189">
        <v>17</v>
      </c>
      <c r="BC24" s="189">
        <v>12.8</v>
      </c>
      <c r="BD24" s="189">
        <v>16.2</v>
      </c>
      <c r="BE24" s="189">
        <v>11.9</v>
      </c>
      <c r="BF24" s="189">
        <v>16.8</v>
      </c>
      <c r="BG24" s="189">
        <v>12.4</v>
      </c>
      <c r="BH24" s="189">
        <v>14.1</v>
      </c>
      <c r="BI24" s="189">
        <v>10.8</v>
      </c>
      <c r="BJ24" s="189">
        <v>15.8</v>
      </c>
      <c r="BK24" s="189">
        <v>10.3</v>
      </c>
      <c r="BL24" s="189">
        <v>16.100000000000001</v>
      </c>
      <c r="BM24" s="189">
        <v>15.2</v>
      </c>
      <c r="BN24" s="189">
        <v>13.5</v>
      </c>
      <c r="BO24" s="196">
        <f>家計主要指標4!CP24</f>
        <v>16</v>
      </c>
      <c r="BP24" s="189">
        <v>13.4</v>
      </c>
      <c r="BQ24" s="189">
        <v>12.1</v>
      </c>
      <c r="BR24" s="189">
        <v>13.8</v>
      </c>
      <c r="BS24" s="189">
        <v>17.100000000000001</v>
      </c>
      <c r="BT24" s="189">
        <f>BT6/BT5*100</f>
        <v>5.2089950451022746</v>
      </c>
      <c r="BU24" s="189">
        <f t="shared" ref="BU24:DV24" si="0">BU6/BU5*100</f>
        <v>-8.6715867158671589</v>
      </c>
      <c r="BV24" s="189">
        <f t="shared" si="0"/>
        <v>-4.7953216374269001</v>
      </c>
      <c r="BW24" s="189">
        <f t="shared" si="0"/>
        <v>25.775459785890746</v>
      </c>
      <c r="BX24" s="189" t="s">
        <v>287</v>
      </c>
      <c r="CA24" s="190">
        <f t="shared" si="0"/>
        <v>1.6643550624133148</v>
      </c>
      <c r="CB24" s="191">
        <f t="shared" si="0"/>
        <v>-8.5043988269794717</v>
      </c>
      <c r="CC24" s="191">
        <f t="shared" si="0"/>
        <v>2.6499302649930265</v>
      </c>
      <c r="CD24" s="191">
        <f t="shared" si="0"/>
        <v>-2.6027397260273974</v>
      </c>
      <c r="CE24" s="191">
        <f t="shared" si="0"/>
        <v>17.222222222222221</v>
      </c>
      <c r="CF24" s="191">
        <f t="shared" si="0"/>
        <v>37.067773167358233</v>
      </c>
      <c r="CG24" s="189">
        <f t="shared" si="0"/>
        <v>2.642559109874826</v>
      </c>
      <c r="CH24" s="189">
        <f t="shared" si="0"/>
        <v>-8.8235294117647065</v>
      </c>
      <c r="CI24" s="189">
        <f t="shared" si="0"/>
        <v>-36.051502145922747</v>
      </c>
      <c r="CJ24" s="189">
        <f t="shared" si="0"/>
        <v>-3.9270687237026647</v>
      </c>
      <c r="CK24" s="189">
        <f t="shared" si="0"/>
        <v>11.386861313868613</v>
      </c>
      <c r="CL24" s="189">
        <f t="shared" si="0"/>
        <v>9.9397590361445776</v>
      </c>
      <c r="CM24" s="189">
        <f t="shared" si="0"/>
        <v>0.55710306406685239</v>
      </c>
      <c r="CN24" s="189">
        <f t="shared" si="0"/>
        <v>-32.296296296296298</v>
      </c>
      <c r="CO24" s="189">
        <f t="shared" si="0"/>
        <v>23.79603399433428</v>
      </c>
      <c r="CP24" s="189">
        <f t="shared" si="0"/>
        <v>-2.510460251046025</v>
      </c>
      <c r="CQ24" s="189">
        <f t="shared" si="0"/>
        <v>34.789156626506021</v>
      </c>
      <c r="CR24" s="189">
        <f t="shared" si="0"/>
        <v>-17.134416543574595</v>
      </c>
      <c r="CS24" s="189">
        <f t="shared" si="0"/>
        <v>-6.6290550070521856</v>
      </c>
      <c r="CT24" s="189">
        <f t="shared" si="0"/>
        <v>-31.653543307086611</v>
      </c>
      <c r="CU24" s="189">
        <f t="shared" si="0"/>
        <v>38.916256157635473</v>
      </c>
      <c r="CV24" s="189">
        <f t="shared" si="0"/>
        <v>5.8823529411764701</v>
      </c>
      <c r="CW24" s="189">
        <f t="shared" si="0"/>
        <v>2.6234567901234565</v>
      </c>
      <c r="CX24" s="189">
        <f t="shared" si="0"/>
        <v>-65.326633165829151</v>
      </c>
      <c r="CY24" s="189">
        <f t="shared" si="0"/>
        <v>-1.5965166908563133</v>
      </c>
      <c r="CZ24" s="189">
        <f t="shared" si="0"/>
        <v>13.253012048192772</v>
      </c>
      <c r="DA24" s="189">
        <f t="shared" si="0"/>
        <v>44.01114206128134</v>
      </c>
      <c r="DB24" s="189">
        <f t="shared" si="0"/>
        <v>0</v>
      </c>
      <c r="DC24" s="189">
        <f t="shared" si="0"/>
        <v>6.0790273556231007</v>
      </c>
      <c r="DD24" s="189">
        <f t="shared" si="0"/>
        <v>-21.542940320232898</v>
      </c>
      <c r="DE24" s="189">
        <f t="shared" si="0"/>
        <v>1.5536723163841808</v>
      </c>
      <c r="DF24" s="189">
        <f t="shared" si="0"/>
        <v>-9.0062111801242235</v>
      </c>
      <c r="DG24" s="189">
        <f t="shared" si="0"/>
        <v>-13.911620294599016</v>
      </c>
      <c r="DH24" s="189">
        <f t="shared" si="0"/>
        <v>6.5527065527065522</v>
      </c>
      <c r="DI24" s="189">
        <f t="shared" si="0"/>
        <v>11.639344262295081</v>
      </c>
      <c r="DJ24" s="189">
        <f t="shared" si="0"/>
        <v>11.263318112633181</v>
      </c>
      <c r="DK24" s="189">
        <f t="shared" si="0"/>
        <v>2.6798307475317347</v>
      </c>
      <c r="DL24" s="189">
        <f t="shared" si="0"/>
        <v>-14.664586583463338</v>
      </c>
      <c r="DM24" s="189">
        <f t="shared" si="0"/>
        <v>-25.584795321637426</v>
      </c>
      <c r="DN24" s="189">
        <f t="shared" si="0"/>
        <v>-1.3986013986013985</v>
      </c>
      <c r="DO24" s="189">
        <f t="shared" si="0"/>
        <v>-9.3129770992366403</v>
      </c>
      <c r="DP24" s="189">
        <f t="shared" si="0"/>
        <v>25.245441795231415</v>
      </c>
      <c r="DQ24" s="189">
        <f t="shared" si="0"/>
        <v>3.8781163434903045</v>
      </c>
      <c r="DR24" s="189">
        <f t="shared" si="0"/>
        <v>39.006024096385545</v>
      </c>
      <c r="DS24" s="189">
        <f t="shared" si="0"/>
        <v>34.666666666666671</v>
      </c>
      <c r="DT24" s="189">
        <f t="shared" si="0"/>
        <v>-0.96021947873799729</v>
      </c>
      <c r="DU24" s="189">
        <f t="shared" si="0"/>
        <v>-0.4497751124437781</v>
      </c>
      <c r="DV24" s="189">
        <f t="shared" si="0"/>
        <v>-22.849462365591396</v>
      </c>
    </row>
    <row r="25" spans="1:126" s="189" customFormat="1">
      <c r="A25" s="189" t="s">
        <v>288</v>
      </c>
      <c r="D25" s="189">
        <v>1</v>
      </c>
      <c r="E25" s="189">
        <v>2.1</v>
      </c>
      <c r="F25" s="189">
        <v>2.8</v>
      </c>
      <c r="G25" s="189">
        <v>5</v>
      </c>
      <c r="H25" s="189">
        <v>3.7</v>
      </c>
      <c r="I25" s="189">
        <v>3.5</v>
      </c>
      <c r="J25" s="189">
        <v>3.8</v>
      </c>
      <c r="K25" s="189">
        <v>6</v>
      </c>
      <c r="L25" s="189">
        <v>5.4</v>
      </c>
      <c r="M25" s="189">
        <v>5.5</v>
      </c>
      <c r="N25" s="189">
        <v>3.9</v>
      </c>
      <c r="O25" s="189">
        <v>4.3</v>
      </c>
      <c r="P25" s="189">
        <v>3.5</v>
      </c>
      <c r="Q25" s="189">
        <v>4.5</v>
      </c>
      <c r="R25" s="189">
        <v>5.6</v>
      </c>
      <c r="S25" s="189">
        <v>9.1999999999999993</v>
      </c>
      <c r="T25" s="189">
        <v>8.1999999999999993</v>
      </c>
      <c r="U25" s="189">
        <v>10.9</v>
      </c>
      <c r="V25" s="189">
        <v>6.6</v>
      </c>
      <c r="W25" s="189">
        <v>1.3</v>
      </c>
      <c r="X25" s="189">
        <v>5.4</v>
      </c>
      <c r="Y25" s="189">
        <v>14.7</v>
      </c>
      <c r="Z25" s="189">
        <v>4.2</v>
      </c>
      <c r="AA25" s="189">
        <v>3.8</v>
      </c>
      <c r="AB25" s="189">
        <v>3.4</v>
      </c>
      <c r="AC25" s="189">
        <v>3.4</v>
      </c>
      <c r="AD25" s="189">
        <v>4.7</v>
      </c>
      <c r="AE25" s="189">
        <v>9</v>
      </c>
      <c r="AF25" s="189">
        <v>5.4</v>
      </c>
      <c r="AG25" s="189">
        <v>4.4000000000000004</v>
      </c>
      <c r="AH25" s="189">
        <v>2.9</v>
      </c>
      <c r="AI25" s="189">
        <v>2.6</v>
      </c>
      <c r="AJ25" s="189">
        <v>3.2</v>
      </c>
      <c r="AK25" s="189">
        <v>5.6</v>
      </c>
      <c r="AL25" s="189">
        <v>1.7</v>
      </c>
      <c r="AM25" s="189">
        <v>5.7</v>
      </c>
      <c r="AN25" s="189">
        <v>1.9</v>
      </c>
      <c r="AO25" s="189">
        <v>2.1</v>
      </c>
      <c r="AP25" s="189">
        <v>1.4</v>
      </c>
      <c r="AQ25" s="189">
        <v>1.4</v>
      </c>
      <c r="AR25" s="189">
        <v>2.6</v>
      </c>
      <c r="AS25" s="189">
        <v>5.5</v>
      </c>
      <c r="AT25" s="189">
        <v>0.5</v>
      </c>
      <c r="AU25" s="189">
        <v>1.4</v>
      </c>
      <c r="AV25" s="189">
        <v>2.8</v>
      </c>
      <c r="AW25" s="189">
        <v>2</v>
      </c>
      <c r="AX25" s="189">
        <v>3.6</v>
      </c>
      <c r="AY25" s="189">
        <v>8.6999999999999993</v>
      </c>
      <c r="AZ25" s="189">
        <v>3.2</v>
      </c>
      <c r="BA25" s="189">
        <v>4.4000000000000004</v>
      </c>
      <c r="BB25" s="189">
        <v>1.5</v>
      </c>
      <c r="BC25" s="189">
        <v>0.3</v>
      </c>
      <c r="BD25" s="189">
        <v>2.6</v>
      </c>
      <c r="BE25" s="189">
        <v>0.3</v>
      </c>
      <c r="BF25" s="189">
        <v>1</v>
      </c>
      <c r="BG25" s="189">
        <v>-1.2</v>
      </c>
      <c r="BH25" s="189">
        <v>3.7</v>
      </c>
      <c r="BI25" s="189">
        <v>1</v>
      </c>
      <c r="BJ25" s="189">
        <v>5</v>
      </c>
      <c r="BK25" s="189">
        <v>8.5</v>
      </c>
      <c r="BL25" s="189">
        <v>4.5</v>
      </c>
      <c r="BM25" s="189">
        <v>6.8</v>
      </c>
      <c r="BN25" s="189">
        <v>6.2</v>
      </c>
      <c r="BO25" s="196">
        <f>家計主要指標4!CP25</f>
        <v>5.3</v>
      </c>
      <c r="BP25" s="189">
        <v>5.0999999999999996</v>
      </c>
      <c r="BQ25" s="189">
        <v>8.1999999999999993</v>
      </c>
      <c r="BR25" s="189">
        <v>1.2</v>
      </c>
      <c r="BS25" s="189">
        <v>-1.9</v>
      </c>
      <c r="BT25" s="189">
        <f>BT10/BT5*100</f>
        <v>7.4450514547071522</v>
      </c>
      <c r="BU25" s="189">
        <f t="shared" ref="BU25:DV25" si="1">BU10/BU5*100</f>
        <v>-3.0706378492356352</v>
      </c>
      <c r="BV25" s="189">
        <f t="shared" si="1"/>
        <v>-6.9135802469135799</v>
      </c>
      <c r="BW25" s="189">
        <f t="shared" si="1"/>
        <v>9.2643425748009882</v>
      </c>
      <c r="BX25" s="189" t="s">
        <v>288</v>
      </c>
      <c r="CA25" s="190">
        <f t="shared" si="1"/>
        <v>-0.27739251040221913</v>
      </c>
      <c r="CB25" s="191">
        <f t="shared" si="1"/>
        <v>3.225806451612903</v>
      </c>
      <c r="CC25" s="191">
        <f t="shared" si="1"/>
        <v>16.039051603905161</v>
      </c>
      <c r="CD25" s="191">
        <f t="shared" si="1"/>
        <v>6.8493150684931505</v>
      </c>
      <c r="CE25" s="191">
        <f t="shared" si="1"/>
        <v>5.1388888888888884</v>
      </c>
      <c r="CF25" s="191">
        <f t="shared" si="1"/>
        <v>26.141078838174277</v>
      </c>
      <c r="CG25" s="189">
        <f t="shared" si="1"/>
        <v>-5.4242002781641165</v>
      </c>
      <c r="CH25" s="189">
        <f t="shared" si="1"/>
        <v>6.0371517027863781</v>
      </c>
      <c r="CI25" s="189">
        <f t="shared" si="1"/>
        <v>-9.7281831187410592</v>
      </c>
      <c r="CJ25" s="189">
        <f t="shared" si="1"/>
        <v>1.1220196353436185</v>
      </c>
      <c r="CK25" s="189">
        <f t="shared" si="1"/>
        <v>7.1532846715328464</v>
      </c>
      <c r="CL25" s="189">
        <f t="shared" si="1"/>
        <v>-34.036144578313255</v>
      </c>
      <c r="CM25" s="189">
        <f t="shared" si="1"/>
        <v>5.5710306406685239</v>
      </c>
      <c r="CN25" s="189">
        <f t="shared" si="1"/>
        <v>6.3703703703703702</v>
      </c>
      <c r="CO25" s="189">
        <f t="shared" si="1"/>
        <v>24.929178470254957</v>
      </c>
      <c r="CP25" s="189">
        <f t="shared" si="1"/>
        <v>-1.6736401673640167</v>
      </c>
      <c r="CQ25" s="189">
        <f t="shared" si="1"/>
        <v>-12.5</v>
      </c>
      <c r="CR25" s="189">
        <f t="shared" si="1"/>
        <v>7.3855243722304289</v>
      </c>
      <c r="CS25" s="189">
        <f t="shared" si="1"/>
        <v>-1.2693935119887165</v>
      </c>
      <c r="CT25" s="189">
        <f t="shared" si="1"/>
        <v>-15.905511811023624</v>
      </c>
      <c r="CU25" s="189">
        <f t="shared" si="1"/>
        <v>-12.643678160919542</v>
      </c>
      <c r="CV25" s="189">
        <f t="shared" si="1"/>
        <v>5.1649928263988523</v>
      </c>
      <c r="CW25" s="189">
        <f t="shared" si="1"/>
        <v>19.290123456790123</v>
      </c>
      <c r="CX25" s="189">
        <f t="shared" si="1"/>
        <v>-1.1725293132328307</v>
      </c>
      <c r="CY25" s="189">
        <f t="shared" si="1"/>
        <v>-4.6444121915820027</v>
      </c>
      <c r="CZ25" s="189">
        <f t="shared" si="1"/>
        <v>-10.090361445783133</v>
      </c>
      <c r="DA25" s="189">
        <f t="shared" si="1"/>
        <v>4.1782729805013927</v>
      </c>
      <c r="DB25" s="189">
        <f t="shared" si="1"/>
        <v>6.9464544138929094</v>
      </c>
      <c r="DC25" s="189">
        <f t="shared" si="1"/>
        <v>22.036474164133736</v>
      </c>
      <c r="DD25" s="189">
        <f t="shared" si="1"/>
        <v>-3.9301310043668125</v>
      </c>
      <c r="DE25" s="189">
        <f t="shared" si="1"/>
        <v>6.3559322033898304</v>
      </c>
      <c r="DF25" s="189">
        <f t="shared" si="1"/>
        <v>-16.304347826086957</v>
      </c>
      <c r="DG25" s="189">
        <f t="shared" si="1"/>
        <v>-8.8379705400981994</v>
      </c>
      <c r="DH25" s="189">
        <f t="shared" si="1"/>
        <v>2.2792022792022792</v>
      </c>
      <c r="DI25" s="189">
        <f t="shared" si="1"/>
        <v>-3.9344262295081971</v>
      </c>
      <c r="DJ25" s="189">
        <f t="shared" si="1"/>
        <v>33.333333333333329</v>
      </c>
      <c r="DK25" s="189">
        <f t="shared" si="1"/>
        <v>-0.14104372355430184</v>
      </c>
      <c r="DL25" s="189">
        <f t="shared" si="1"/>
        <v>0.62402496099843996</v>
      </c>
      <c r="DM25" s="189">
        <f t="shared" si="1"/>
        <v>0</v>
      </c>
      <c r="DN25" s="189">
        <f t="shared" si="1"/>
        <v>3.6363636363636362</v>
      </c>
      <c r="DO25" s="189">
        <f t="shared" si="1"/>
        <v>16.946564885496183</v>
      </c>
      <c r="DP25" s="189">
        <f t="shared" si="1"/>
        <v>5.46984572230014</v>
      </c>
      <c r="DQ25" s="189">
        <f t="shared" si="1"/>
        <v>1.8005540166204987</v>
      </c>
      <c r="DR25" s="189">
        <f t="shared" si="1"/>
        <v>-9.6385542168674707</v>
      </c>
      <c r="DS25" s="189">
        <f t="shared" si="1"/>
        <v>5.6000000000000005</v>
      </c>
      <c r="DT25" s="189">
        <f t="shared" si="1"/>
        <v>3.7037037037037033</v>
      </c>
      <c r="DU25" s="189">
        <f t="shared" si="1"/>
        <v>10.794602698650674</v>
      </c>
      <c r="DV25" s="189">
        <f t="shared" si="1"/>
        <v>43.145161290322584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DEAC-D202-467E-9A9A-5FB43B7F09C8}">
  <dimension ref="A1:EG24"/>
  <sheetViews>
    <sheetView view="pageBreakPreview" zoomScale="60" zoomScaleNormal="100" workbookViewId="0"/>
  </sheetViews>
  <sheetFormatPr defaultRowHeight="18"/>
  <cols>
    <col min="1" max="1" width="3.4140625" customWidth="1"/>
    <col min="2" max="2" width="3.83203125" customWidth="1"/>
    <col min="3" max="3" width="25" customWidth="1"/>
    <col min="4" max="6" width="8.75" bestFit="1" customWidth="1"/>
    <col min="7" max="38" width="9.1640625" bestFit="1" customWidth="1"/>
    <col min="39" max="39" width="10" bestFit="1" customWidth="1"/>
    <col min="40" max="40" width="3.1640625" customWidth="1"/>
    <col min="41" max="41" width="4.1640625" customWidth="1"/>
    <col min="42" max="42" width="18.83203125" customWidth="1"/>
    <col min="43" max="43" width="9.1640625" bestFit="1" customWidth="1"/>
    <col min="44" max="49" width="10" bestFit="1" customWidth="1"/>
    <col min="50" max="50" width="9.1640625" bestFit="1" customWidth="1"/>
    <col min="51" max="51" width="10" bestFit="1" customWidth="1"/>
    <col min="52" max="54" width="9.1640625" bestFit="1" customWidth="1"/>
    <col min="55" max="58" width="10" bestFit="1" customWidth="1"/>
    <col min="60" max="60" width="3.4140625" customWidth="1"/>
    <col min="61" max="61" width="3.83203125" customWidth="1"/>
    <col min="62" max="62" width="25" customWidth="1"/>
    <col min="63" max="66" width="8.75" bestFit="1" customWidth="1"/>
    <col min="67" max="93" width="9.1640625" bestFit="1" customWidth="1"/>
    <col min="94" max="94" width="8.6640625" style="4"/>
    <col min="95" max="95" width="9.1640625" bestFit="1" customWidth="1"/>
    <col min="96" max="98" width="10" bestFit="1" customWidth="1"/>
    <col min="99" max="99" width="3.1640625" customWidth="1"/>
    <col min="100" max="100" width="4.1640625" customWidth="1"/>
    <col min="101" max="101" width="18.83203125" customWidth="1"/>
    <col min="102" max="102" width="10" bestFit="1" customWidth="1"/>
    <col min="103" max="103" width="9.1640625" bestFit="1" customWidth="1"/>
    <col min="104" max="104" width="10" bestFit="1" customWidth="1"/>
    <col min="105" max="105" width="9.1640625" bestFit="1" customWidth="1"/>
    <col min="106" max="106" width="11.6640625" bestFit="1" customWidth="1"/>
    <col min="107" max="107" width="10" bestFit="1" customWidth="1"/>
    <col min="108" max="108" width="11.6640625" bestFit="1" customWidth="1"/>
    <col min="109" max="109" width="9.1640625" bestFit="1" customWidth="1"/>
    <col min="110" max="111" width="10" bestFit="1" customWidth="1"/>
    <col min="112" max="112" width="11.6640625" bestFit="1" customWidth="1"/>
    <col min="113" max="113" width="10" bestFit="1" customWidth="1"/>
    <col min="114" max="114" width="11.6640625" bestFit="1" customWidth="1"/>
    <col min="115" max="117" width="10" bestFit="1" customWidth="1"/>
    <col min="119" max="119" width="3.1640625" customWidth="1"/>
    <col min="120" max="120" width="4.1640625" customWidth="1"/>
    <col min="121" max="121" width="18.83203125" customWidth="1"/>
    <col min="122" max="123" width="10" bestFit="1" customWidth="1"/>
    <col min="124" max="125" width="11.6640625" bestFit="1" customWidth="1"/>
    <col min="126" max="126" width="9.1640625" bestFit="1" customWidth="1"/>
    <col min="127" max="127" width="11.6640625" bestFit="1" customWidth="1"/>
    <col min="128" max="128" width="10" bestFit="1" customWidth="1"/>
    <col min="129" max="129" width="11.6640625" bestFit="1" customWidth="1"/>
    <col min="130" max="130" width="10" bestFit="1" customWidth="1"/>
    <col min="131" max="131" width="11.6640625" bestFit="1" customWidth="1"/>
    <col min="132" max="133" width="10" bestFit="1" customWidth="1"/>
    <col min="134" max="134" width="11.6640625" bestFit="1" customWidth="1"/>
    <col min="135" max="135" width="10" bestFit="1" customWidth="1"/>
    <col min="136" max="136" width="9.1640625" bestFit="1" customWidth="1"/>
    <col min="137" max="137" width="11.6640625" bestFit="1" customWidth="1"/>
  </cols>
  <sheetData>
    <row r="1" spans="1:137">
      <c r="A1" t="s">
        <v>268</v>
      </c>
      <c r="BH1" t="s">
        <v>268</v>
      </c>
    </row>
    <row r="2" spans="1:137">
      <c r="A2" s="84" t="s">
        <v>284</v>
      </c>
      <c r="BH2" t="s">
        <v>273</v>
      </c>
    </row>
    <row r="3" spans="1:137">
      <c r="A3" t="s">
        <v>366</v>
      </c>
      <c r="D3" s="15" t="s">
        <v>0</v>
      </c>
      <c r="E3" s="15" t="s">
        <v>18</v>
      </c>
      <c r="F3" s="15" t="s">
        <v>21</v>
      </c>
      <c r="G3" s="15" t="s">
        <v>22</v>
      </c>
      <c r="H3" s="15" t="s">
        <v>23</v>
      </c>
      <c r="I3" s="15" t="s">
        <v>24</v>
      </c>
      <c r="J3" s="15" t="s">
        <v>25</v>
      </c>
      <c r="K3" s="15" t="s">
        <v>26</v>
      </c>
      <c r="L3" s="15" t="s">
        <v>27</v>
      </c>
      <c r="M3" s="15" t="s">
        <v>28</v>
      </c>
      <c r="N3" s="15" t="s">
        <v>29</v>
      </c>
      <c r="O3" s="15" t="s">
        <v>30</v>
      </c>
      <c r="P3" s="15" t="s">
        <v>31</v>
      </c>
      <c r="Q3" s="15" t="s">
        <v>32</v>
      </c>
      <c r="R3" s="15" t="s">
        <v>33</v>
      </c>
      <c r="S3" s="15" t="s">
        <v>34</v>
      </c>
      <c r="T3" s="15" t="s">
        <v>35</v>
      </c>
      <c r="U3" s="15" t="s">
        <v>36</v>
      </c>
      <c r="V3" s="15" t="s">
        <v>37</v>
      </c>
      <c r="W3" s="15" t="s">
        <v>38</v>
      </c>
      <c r="X3" s="15" t="s">
        <v>39</v>
      </c>
      <c r="Y3" s="15" t="s">
        <v>40</v>
      </c>
      <c r="Z3" s="15" t="s">
        <v>41</v>
      </c>
      <c r="AA3" s="15" t="s">
        <v>42</v>
      </c>
      <c r="AB3" s="15" t="s">
        <v>43</v>
      </c>
      <c r="AC3" s="15" t="s">
        <v>45</v>
      </c>
      <c r="AD3" s="15" t="s">
        <v>46</v>
      </c>
      <c r="AE3" s="15" t="s">
        <v>47</v>
      </c>
      <c r="AF3" s="15" t="s">
        <v>48</v>
      </c>
      <c r="AG3" s="15" t="s">
        <v>49</v>
      </c>
      <c r="AH3" s="15" t="s">
        <v>50</v>
      </c>
      <c r="AI3" s="15" t="s">
        <v>51</v>
      </c>
      <c r="AJ3" s="15" t="s">
        <v>52</v>
      </c>
      <c r="AK3" s="15" t="s">
        <v>53</v>
      </c>
      <c r="AL3" s="15" t="s">
        <v>54</v>
      </c>
      <c r="AM3" s="15" t="s">
        <v>59</v>
      </c>
      <c r="AN3" t="s">
        <v>176</v>
      </c>
      <c r="AQ3" s="15" t="s">
        <v>62</v>
      </c>
      <c r="AR3" s="15" t="s">
        <v>63</v>
      </c>
      <c r="AS3" s="15" t="s">
        <v>64</v>
      </c>
      <c r="AT3" s="15" t="s">
        <v>65</v>
      </c>
      <c r="AU3" s="15" t="s">
        <v>89</v>
      </c>
      <c r="AV3" s="15" t="s">
        <v>90</v>
      </c>
      <c r="AW3" s="15" t="s">
        <v>91</v>
      </c>
      <c r="AX3" s="15" t="s">
        <v>148</v>
      </c>
      <c r="AY3" s="15" t="s">
        <v>149</v>
      </c>
      <c r="AZ3" s="15" t="s">
        <v>150</v>
      </c>
      <c r="BA3" s="15" t="s">
        <v>151</v>
      </c>
      <c r="BB3" s="15" t="s">
        <v>152</v>
      </c>
      <c r="BC3" s="15" t="s">
        <v>153</v>
      </c>
      <c r="BD3" s="15" t="s">
        <v>154</v>
      </c>
      <c r="BE3" s="15" t="s">
        <v>155</v>
      </c>
      <c r="BF3" s="15" t="s">
        <v>156</v>
      </c>
      <c r="BH3" t="s">
        <v>365</v>
      </c>
      <c r="BK3" s="15" t="s">
        <v>0</v>
      </c>
      <c r="BL3" s="15" t="s">
        <v>18</v>
      </c>
      <c r="BM3" s="15" t="s">
        <v>21</v>
      </c>
      <c r="BN3" s="15" t="s">
        <v>22</v>
      </c>
      <c r="BO3" s="15" t="s">
        <v>23</v>
      </c>
      <c r="BP3" s="15" t="s">
        <v>24</v>
      </c>
      <c r="BQ3" s="15" t="s">
        <v>25</v>
      </c>
      <c r="BR3" s="15" t="s">
        <v>26</v>
      </c>
      <c r="BS3" s="15" t="s">
        <v>27</v>
      </c>
      <c r="BT3" s="15" t="s">
        <v>28</v>
      </c>
      <c r="BU3" s="15" t="s">
        <v>29</v>
      </c>
      <c r="BV3" s="15" t="s">
        <v>30</v>
      </c>
      <c r="BW3" s="15" t="s">
        <v>31</v>
      </c>
      <c r="BX3" s="15" t="s">
        <v>32</v>
      </c>
      <c r="BY3" s="15" t="s">
        <v>33</v>
      </c>
      <c r="BZ3" s="15" t="s">
        <v>34</v>
      </c>
      <c r="CA3" s="15" t="s">
        <v>35</v>
      </c>
      <c r="CB3" s="15" t="s">
        <v>36</v>
      </c>
      <c r="CC3" s="15" t="s">
        <v>37</v>
      </c>
      <c r="CD3" s="15" t="s">
        <v>38</v>
      </c>
      <c r="CE3" s="15" t="s">
        <v>39</v>
      </c>
      <c r="CF3" s="15" t="s">
        <v>40</v>
      </c>
      <c r="CG3" s="15" t="s">
        <v>41</v>
      </c>
      <c r="CH3" s="15" t="s">
        <v>42</v>
      </c>
      <c r="CI3" s="15" t="s">
        <v>43</v>
      </c>
      <c r="CJ3" s="15" t="s">
        <v>45</v>
      </c>
      <c r="CK3" s="15" t="s">
        <v>46</v>
      </c>
      <c r="CL3" s="15" t="s">
        <v>47</v>
      </c>
      <c r="CM3" s="15" t="s">
        <v>48</v>
      </c>
      <c r="CN3" s="15" t="s">
        <v>49</v>
      </c>
      <c r="CO3" s="15" t="s">
        <v>50</v>
      </c>
      <c r="CP3" s="20" t="s">
        <v>51</v>
      </c>
      <c r="CQ3" s="15" t="s">
        <v>52</v>
      </c>
      <c r="CR3" s="15" t="s">
        <v>53</v>
      </c>
      <c r="CS3" s="15" t="s">
        <v>54</v>
      </c>
      <c r="CT3" s="15" t="s">
        <v>59</v>
      </c>
      <c r="CU3" t="s">
        <v>365</v>
      </c>
      <c r="CX3" s="15" t="s">
        <v>62</v>
      </c>
      <c r="CY3" s="15" t="s">
        <v>63</v>
      </c>
      <c r="CZ3" s="15" t="s">
        <v>64</v>
      </c>
      <c r="DA3" s="15" t="s">
        <v>65</v>
      </c>
      <c r="DB3" s="15" t="s">
        <v>89</v>
      </c>
      <c r="DC3" s="15" t="s">
        <v>90</v>
      </c>
      <c r="DD3" s="15" t="s">
        <v>91</v>
      </c>
      <c r="DE3" s="15" t="s">
        <v>148</v>
      </c>
      <c r="DF3" s="15" t="s">
        <v>149</v>
      </c>
      <c r="DG3" s="15" t="s">
        <v>150</v>
      </c>
      <c r="DH3" s="15" t="s">
        <v>151</v>
      </c>
      <c r="DI3" s="15" t="s">
        <v>152</v>
      </c>
      <c r="DJ3" s="15" t="s">
        <v>153</v>
      </c>
      <c r="DK3" s="15" t="s">
        <v>154</v>
      </c>
      <c r="DL3" s="15" t="s">
        <v>155</v>
      </c>
      <c r="DM3" s="15" t="s">
        <v>156</v>
      </c>
      <c r="DO3" t="s">
        <v>328</v>
      </c>
      <c r="DR3" s="15" t="s">
        <v>62</v>
      </c>
      <c r="DS3" s="15" t="s">
        <v>63</v>
      </c>
      <c r="DT3" s="15" t="s">
        <v>64</v>
      </c>
      <c r="DU3" s="15" t="s">
        <v>65</v>
      </c>
      <c r="DV3" s="15" t="s">
        <v>89</v>
      </c>
      <c r="DW3" s="15" t="s">
        <v>90</v>
      </c>
      <c r="DX3" s="15" t="s">
        <v>91</v>
      </c>
      <c r="DY3" s="15" t="s">
        <v>148</v>
      </c>
      <c r="DZ3" s="15" t="s">
        <v>149</v>
      </c>
      <c r="EA3" s="15" t="s">
        <v>150</v>
      </c>
      <c r="EB3" s="15" t="s">
        <v>151</v>
      </c>
      <c r="EC3" s="15" t="s">
        <v>152</v>
      </c>
      <c r="ED3" s="15" t="s">
        <v>153</v>
      </c>
      <c r="EE3" s="15" t="s">
        <v>154</v>
      </c>
      <c r="EF3" s="15" t="s">
        <v>155</v>
      </c>
      <c r="EG3" s="15" t="s">
        <v>156</v>
      </c>
    </row>
    <row r="4" spans="1:137" s="146" customFormat="1">
      <c r="A4" s="146" t="s">
        <v>269</v>
      </c>
      <c r="D4" s="147">
        <v>775167</v>
      </c>
      <c r="E4" s="147">
        <v>838178</v>
      </c>
      <c r="F4" s="147">
        <v>920074</v>
      </c>
      <c r="G4" s="147">
        <v>1038500</v>
      </c>
      <c r="H4" s="147">
        <v>1158600</v>
      </c>
      <c r="I4" s="147">
        <v>1402300</v>
      </c>
      <c r="J4" s="147">
        <v>1584500</v>
      </c>
      <c r="K4" s="147">
        <v>1788200</v>
      </c>
      <c r="L4" s="147">
        <v>2099700</v>
      </c>
      <c r="M4" s="147">
        <v>2570500</v>
      </c>
      <c r="N4" s="147">
        <v>2986000</v>
      </c>
      <c r="O4" s="147">
        <v>3328000</v>
      </c>
      <c r="P4" s="147">
        <v>3654000</v>
      </c>
      <c r="Q4" s="147">
        <v>3874000</v>
      </c>
      <c r="R4" s="147">
        <v>4134000</v>
      </c>
      <c r="S4" s="147">
        <v>4493000</v>
      </c>
      <c r="T4" s="147">
        <v>4795000</v>
      </c>
      <c r="U4" s="147">
        <v>5024000</v>
      </c>
      <c r="V4" s="147">
        <v>5261000</v>
      </c>
      <c r="W4" s="147">
        <v>5453000</v>
      </c>
      <c r="X4" s="147">
        <v>5655000</v>
      </c>
      <c r="Y4" s="147">
        <v>5851000</v>
      </c>
      <c r="Z4" s="147">
        <v>6069000</v>
      </c>
      <c r="AA4" s="147">
        <v>6210000</v>
      </c>
      <c r="AB4" s="147">
        <v>6523000</v>
      </c>
      <c r="AC4" s="147">
        <v>6941000</v>
      </c>
      <c r="AD4" s="147">
        <v>7300000</v>
      </c>
      <c r="AE4" s="147">
        <v>7656000</v>
      </c>
      <c r="AF4" s="147">
        <v>7712000</v>
      </c>
      <c r="AG4" s="147">
        <v>7670000</v>
      </c>
      <c r="AH4" s="147">
        <v>7796000</v>
      </c>
      <c r="AI4" s="147">
        <v>7808000</v>
      </c>
      <c r="AJ4" s="147">
        <v>7786000</v>
      </c>
      <c r="AK4" s="147">
        <v>8079000</v>
      </c>
      <c r="AL4" s="147">
        <v>7871000</v>
      </c>
      <c r="AM4" s="147">
        <v>7695000</v>
      </c>
      <c r="AN4" s="146" t="s">
        <v>269</v>
      </c>
      <c r="AQ4" s="147">
        <v>7210000</v>
      </c>
      <c r="AR4" s="147">
        <v>7300000</v>
      </c>
      <c r="AS4" s="147">
        <v>7190000</v>
      </c>
      <c r="AT4" s="147">
        <v>7130000</v>
      </c>
      <c r="AU4" s="147">
        <v>7180000</v>
      </c>
      <c r="AV4" s="147">
        <v>7170000</v>
      </c>
      <c r="AW4" s="147">
        <v>7090000</v>
      </c>
      <c r="AX4" s="147">
        <v>6970000</v>
      </c>
      <c r="AY4" s="147">
        <v>6890000</v>
      </c>
      <c r="AZ4" s="147">
        <v>6910000</v>
      </c>
      <c r="BA4" s="147">
        <v>7080000</v>
      </c>
      <c r="BB4" s="147">
        <v>7020000</v>
      </c>
      <c r="BC4" s="147">
        <v>7090000</v>
      </c>
      <c r="BD4" s="147">
        <v>7150000</v>
      </c>
      <c r="BE4" s="147">
        <v>7220000</v>
      </c>
      <c r="BF4" s="147">
        <v>7290000</v>
      </c>
      <c r="BH4" s="146" t="s">
        <v>269</v>
      </c>
      <c r="BK4" s="147">
        <v>666119</v>
      </c>
      <c r="BL4" s="147">
        <v>744995</v>
      </c>
      <c r="BM4" s="147">
        <v>828422</v>
      </c>
      <c r="BN4" s="147">
        <v>964600</v>
      </c>
      <c r="BO4" s="147">
        <v>1061400</v>
      </c>
      <c r="BP4" s="147">
        <v>1438100</v>
      </c>
      <c r="BQ4" s="147">
        <v>1450200</v>
      </c>
      <c r="BR4" s="147">
        <v>1632300</v>
      </c>
      <c r="BS4" s="147">
        <v>1887600</v>
      </c>
      <c r="BT4" s="147">
        <v>2276200</v>
      </c>
      <c r="BU4" s="147">
        <v>2939000</v>
      </c>
      <c r="BV4" s="147">
        <v>3192000</v>
      </c>
      <c r="BW4" s="147">
        <v>3557000</v>
      </c>
      <c r="BX4" s="147">
        <v>3849000</v>
      </c>
      <c r="BY4" s="147">
        <v>4061000</v>
      </c>
      <c r="BZ4" s="147">
        <v>4629000</v>
      </c>
      <c r="CA4" s="147">
        <v>4510000</v>
      </c>
      <c r="CB4" s="147">
        <v>4792000</v>
      </c>
      <c r="CC4" s="147">
        <v>5096000</v>
      </c>
      <c r="CD4" s="147">
        <v>5349000</v>
      </c>
      <c r="CE4" s="147">
        <v>5482000</v>
      </c>
      <c r="CF4" s="147">
        <v>5328000</v>
      </c>
      <c r="CG4" s="147">
        <v>5430000</v>
      </c>
      <c r="CH4" s="147">
        <v>5595000</v>
      </c>
      <c r="CI4" s="147">
        <v>5815000</v>
      </c>
      <c r="CJ4" s="147">
        <v>6473000</v>
      </c>
      <c r="CK4" s="147">
        <v>6269000</v>
      </c>
      <c r="CL4" s="147">
        <v>7001000</v>
      </c>
      <c r="CM4" s="147">
        <v>6945000</v>
      </c>
      <c r="CN4" s="147">
        <v>7190000</v>
      </c>
      <c r="CO4" s="147">
        <v>7707000</v>
      </c>
      <c r="CP4" s="192">
        <f>家計主要指標4!CP5</f>
        <v>7346000</v>
      </c>
      <c r="CQ4" s="147">
        <v>7438000</v>
      </c>
      <c r="CR4" s="147">
        <v>7348000</v>
      </c>
      <c r="CS4" s="147">
        <v>7588000</v>
      </c>
      <c r="CT4" s="147">
        <v>7286000</v>
      </c>
      <c r="CU4" s="146" t="s">
        <v>269</v>
      </c>
      <c r="CX4" s="147">
        <v>6820000</v>
      </c>
      <c r="CY4" s="147">
        <v>7200000</v>
      </c>
      <c r="CZ4" s="147">
        <v>6460000</v>
      </c>
      <c r="DA4" s="147">
        <v>6850000</v>
      </c>
      <c r="DB4" s="147">
        <v>6750000</v>
      </c>
      <c r="DC4" s="147">
        <v>6640000</v>
      </c>
      <c r="DD4" s="147">
        <v>6350000</v>
      </c>
      <c r="DE4" s="147">
        <v>6480000</v>
      </c>
      <c r="DF4" s="147">
        <v>6640000</v>
      </c>
      <c r="DG4" s="147">
        <v>6580000</v>
      </c>
      <c r="DH4" s="147">
        <v>6440000</v>
      </c>
      <c r="DI4" s="147">
        <v>6100000</v>
      </c>
      <c r="DJ4" s="147">
        <v>6410000</v>
      </c>
      <c r="DK4" s="147">
        <v>6550000</v>
      </c>
      <c r="DL4" s="147">
        <v>6640000</v>
      </c>
      <c r="DM4" s="147">
        <v>6670000</v>
      </c>
      <c r="DO4" s="146" t="s">
        <v>269</v>
      </c>
      <c r="DR4" s="147">
        <v>7170000</v>
      </c>
      <c r="DS4" s="147">
        <v>7230000</v>
      </c>
      <c r="DT4" s="147">
        <v>6990000</v>
      </c>
      <c r="DU4" s="147">
        <v>6640000</v>
      </c>
      <c r="DV4" s="147">
        <v>7060000</v>
      </c>
      <c r="DW4" s="147">
        <v>6770000</v>
      </c>
      <c r="DX4" s="147">
        <v>6090000</v>
      </c>
      <c r="DY4" s="147">
        <v>5970000</v>
      </c>
      <c r="DZ4" s="147">
        <v>7180000</v>
      </c>
      <c r="EA4" s="147">
        <v>6870000</v>
      </c>
      <c r="EB4" s="147">
        <v>6110000</v>
      </c>
      <c r="EC4" s="147">
        <v>6570000</v>
      </c>
      <c r="ED4" s="147">
        <v>6840000</v>
      </c>
      <c r="EE4" s="147">
        <v>7130000</v>
      </c>
      <c r="EF4" s="147">
        <v>7500000</v>
      </c>
      <c r="EG4" s="147">
        <v>7440000</v>
      </c>
    </row>
    <row r="5" spans="1:137" s="146" customFormat="1">
      <c r="A5" s="146" t="s">
        <v>270</v>
      </c>
      <c r="D5" s="147">
        <v>87648</v>
      </c>
      <c r="E5" s="147">
        <v>96070</v>
      </c>
      <c r="F5" s="147">
        <v>122222</v>
      </c>
      <c r="G5" s="147">
        <v>157700</v>
      </c>
      <c r="H5" s="147">
        <v>172800</v>
      </c>
      <c r="I5" s="147">
        <v>210200</v>
      </c>
      <c r="J5" s="147">
        <v>264300</v>
      </c>
      <c r="K5" s="147">
        <v>301700</v>
      </c>
      <c r="L5" s="147">
        <v>361600</v>
      </c>
      <c r="M5" s="147">
        <v>438800</v>
      </c>
      <c r="N5" s="147">
        <v>515000</v>
      </c>
      <c r="O5" s="147">
        <v>577000</v>
      </c>
      <c r="P5" s="147">
        <v>565000</v>
      </c>
      <c r="Q5" s="147">
        <v>571000</v>
      </c>
      <c r="R5" s="147">
        <v>534000</v>
      </c>
      <c r="S5" s="147">
        <v>561000</v>
      </c>
      <c r="T5" s="147">
        <v>647000</v>
      </c>
      <c r="U5" s="147">
        <v>649000</v>
      </c>
      <c r="V5" s="147">
        <v>562000</v>
      </c>
      <c r="W5" s="147">
        <v>672000</v>
      </c>
      <c r="X5" s="147">
        <v>630000</v>
      </c>
      <c r="Y5" s="147">
        <v>600000</v>
      </c>
      <c r="Z5" s="147">
        <v>814000</v>
      </c>
      <c r="AA5" s="147">
        <v>898000</v>
      </c>
      <c r="AB5" s="147">
        <v>1128000</v>
      </c>
      <c r="AC5" s="147">
        <v>1178000</v>
      </c>
      <c r="AD5" s="147">
        <v>1179000</v>
      </c>
      <c r="AE5" s="147">
        <v>1287000</v>
      </c>
      <c r="AF5" s="147">
        <v>1085000</v>
      </c>
      <c r="AG5" s="147">
        <v>1210000</v>
      </c>
      <c r="AH5" s="147">
        <v>1259000</v>
      </c>
      <c r="AI5" s="147">
        <v>1057000</v>
      </c>
      <c r="AJ5" s="147">
        <v>1040000</v>
      </c>
      <c r="AK5" s="147">
        <v>1118000</v>
      </c>
      <c r="AL5" s="147">
        <v>410000</v>
      </c>
      <c r="AM5" s="147">
        <v>-369000</v>
      </c>
      <c r="AN5" s="146" t="s">
        <v>270</v>
      </c>
      <c r="AQ5" s="147">
        <v>120000</v>
      </c>
      <c r="AR5" s="147">
        <v>-190000</v>
      </c>
      <c r="AS5" s="147">
        <v>190000</v>
      </c>
      <c r="AT5" s="147">
        <v>-280000</v>
      </c>
      <c r="AU5" s="147">
        <v>40000</v>
      </c>
      <c r="AV5" s="147">
        <v>-180000</v>
      </c>
      <c r="AW5" s="147">
        <v>-470000</v>
      </c>
      <c r="AX5" s="147">
        <v>410000</v>
      </c>
      <c r="AY5" s="147">
        <v>-110000</v>
      </c>
      <c r="AZ5" s="147">
        <v>0</v>
      </c>
      <c r="BA5" s="147">
        <v>110000</v>
      </c>
      <c r="BB5" s="147">
        <v>460000</v>
      </c>
      <c r="BC5" s="147">
        <v>190000</v>
      </c>
      <c r="BD5" s="147">
        <v>-100000</v>
      </c>
      <c r="BE5" s="147">
        <v>280000</v>
      </c>
      <c r="BF5" s="147">
        <v>-70000</v>
      </c>
      <c r="BH5" s="146" t="s">
        <v>270</v>
      </c>
      <c r="BK5" s="147">
        <v>63394</v>
      </c>
      <c r="BL5" s="147">
        <v>64953</v>
      </c>
      <c r="BM5" s="147">
        <v>52950</v>
      </c>
      <c r="BN5" s="147">
        <v>130600</v>
      </c>
      <c r="BO5" s="147">
        <v>114200</v>
      </c>
      <c r="BP5" s="147">
        <v>219300</v>
      </c>
      <c r="BQ5" s="147">
        <v>234100</v>
      </c>
      <c r="BR5" s="147">
        <v>213600</v>
      </c>
      <c r="BS5" s="147">
        <v>329000</v>
      </c>
      <c r="BT5" s="147">
        <v>392000</v>
      </c>
      <c r="BU5" s="147">
        <v>332000</v>
      </c>
      <c r="BV5" s="147">
        <v>526000</v>
      </c>
      <c r="BW5" s="147">
        <v>499000</v>
      </c>
      <c r="BX5" s="147">
        <v>514000</v>
      </c>
      <c r="BY5" s="147">
        <v>615000</v>
      </c>
      <c r="BZ5" s="147">
        <v>604000</v>
      </c>
      <c r="CA5" s="147">
        <v>630000</v>
      </c>
      <c r="CB5" s="147">
        <v>500000</v>
      </c>
      <c r="CC5" s="147">
        <v>511000</v>
      </c>
      <c r="CD5" s="147">
        <v>741000</v>
      </c>
      <c r="CE5" s="147">
        <v>392000</v>
      </c>
      <c r="CF5" s="147">
        <v>591000</v>
      </c>
      <c r="CG5" s="147">
        <v>540000</v>
      </c>
      <c r="CH5" s="147">
        <v>623000</v>
      </c>
      <c r="CI5" s="147">
        <v>672000</v>
      </c>
      <c r="CJ5" s="147">
        <v>827000</v>
      </c>
      <c r="CK5" s="147">
        <v>745000</v>
      </c>
      <c r="CL5" s="147">
        <v>868000</v>
      </c>
      <c r="CM5" s="147">
        <v>748000</v>
      </c>
      <c r="CN5" s="147">
        <v>741000</v>
      </c>
      <c r="CO5" s="147">
        <v>1173000</v>
      </c>
      <c r="CP5" s="192">
        <f>家計主要指標4!CP6</f>
        <v>1175000</v>
      </c>
      <c r="CQ5" s="147">
        <v>897000</v>
      </c>
      <c r="CR5" s="147">
        <v>1257000</v>
      </c>
      <c r="CS5" s="147">
        <v>-658000</v>
      </c>
      <c r="CT5" s="147">
        <v>1878000</v>
      </c>
      <c r="CU5" s="146" t="s">
        <v>270</v>
      </c>
      <c r="CX5" s="147">
        <v>-580000</v>
      </c>
      <c r="CY5" s="147">
        <v>1240000</v>
      </c>
      <c r="CZ5" s="147">
        <v>-570000</v>
      </c>
      <c r="DA5" s="147">
        <v>780000</v>
      </c>
      <c r="DB5" s="147">
        <v>-2180000</v>
      </c>
      <c r="DC5" s="147">
        <v>2310000</v>
      </c>
      <c r="DD5" s="147">
        <v>-2010000</v>
      </c>
      <c r="DE5" s="147">
        <v>170000</v>
      </c>
      <c r="DF5" s="147">
        <v>880000</v>
      </c>
      <c r="DG5" s="147">
        <v>400000</v>
      </c>
      <c r="DH5" s="147">
        <v>-580000</v>
      </c>
      <c r="DI5" s="147">
        <v>710000</v>
      </c>
      <c r="DJ5" s="147">
        <v>-940000</v>
      </c>
      <c r="DK5" s="147">
        <v>-610000</v>
      </c>
      <c r="DL5" s="147">
        <v>2590000</v>
      </c>
      <c r="DM5" s="147">
        <v>-30000</v>
      </c>
      <c r="DO5" s="146" t="s">
        <v>270</v>
      </c>
      <c r="DR5" s="147">
        <v>190000</v>
      </c>
      <c r="DS5" s="147">
        <v>2680000</v>
      </c>
      <c r="DT5" s="147">
        <v>-2520000</v>
      </c>
      <c r="DU5" s="147">
        <v>660000</v>
      </c>
      <c r="DV5" s="147">
        <v>1680000</v>
      </c>
      <c r="DW5" s="147">
        <v>-1160000</v>
      </c>
      <c r="DX5" s="147">
        <v>2370000</v>
      </c>
      <c r="DY5" s="147">
        <v>-3900000</v>
      </c>
      <c r="DZ5" s="147">
        <v>3160000</v>
      </c>
      <c r="EA5" s="147">
        <v>-1480000</v>
      </c>
      <c r="EB5" s="147">
        <v>-850000</v>
      </c>
      <c r="EC5" s="147">
        <v>740000</v>
      </c>
      <c r="ED5" s="147">
        <v>-1750000</v>
      </c>
      <c r="EE5" s="147">
        <v>1800000</v>
      </c>
      <c r="EF5" s="147">
        <v>2600000</v>
      </c>
      <c r="EG5" s="147">
        <v>-1700000</v>
      </c>
    </row>
    <row r="6" spans="1:137" s="146" customFormat="1">
      <c r="B6" s="146" t="s">
        <v>271</v>
      </c>
      <c r="D6" s="147">
        <v>74629</v>
      </c>
      <c r="E6" s="147">
        <v>86454</v>
      </c>
      <c r="F6" s="147">
        <v>113325</v>
      </c>
      <c r="G6" s="147">
        <v>144300</v>
      </c>
      <c r="H6" s="147">
        <v>156000</v>
      </c>
      <c r="I6" s="147">
        <v>189200</v>
      </c>
      <c r="J6" s="147">
        <v>242100</v>
      </c>
      <c r="K6" s="147">
        <v>277700</v>
      </c>
      <c r="L6" s="147">
        <v>331300</v>
      </c>
      <c r="M6" s="147">
        <v>397800</v>
      </c>
      <c r="N6" s="147">
        <v>471000</v>
      </c>
      <c r="O6" s="147">
        <v>539000</v>
      </c>
      <c r="P6" s="147">
        <v>525000</v>
      </c>
      <c r="Q6" s="147">
        <v>534000</v>
      </c>
      <c r="R6" s="147">
        <v>508000</v>
      </c>
      <c r="S6" s="147">
        <v>546000</v>
      </c>
      <c r="T6" s="147">
        <v>621000</v>
      </c>
      <c r="U6" s="147">
        <v>610000</v>
      </c>
      <c r="V6" s="147">
        <v>532000</v>
      </c>
      <c r="W6" s="147">
        <v>629000</v>
      </c>
      <c r="X6" s="147">
        <v>615000</v>
      </c>
      <c r="Y6" s="147">
        <v>585000</v>
      </c>
      <c r="Z6" s="147">
        <v>773000</v>
      </c>
      <c r="AA6" s="147">
        <v>874000</v>
      </c>
      <c r="AB6" s="147">
        <v>1058000</v>
      </c>
      <c r="AC6" s="147">
        <v>1142000</v>
      </c>
      <c r="AD6" s="147">
        <v>1124000</v>
      </c>
      <c r="AE6" s="147">
        <v>1228000</v>
      </c>
      <c r="AF6" s="147">
        <v>1045000</v>
      </c>
      <c r="AG6" s="147">
        <v>1154000</v>
      </c>
      <c r="AH6" s="147">
        <v>1204000</v>
      </c>
      <c r="AI6" s="147">
        <v>1010000</v>
      </c>
      <c r="AJ6" s="147">
        <v>1002000</v>
      </c>
      <c r="AK6" s="147">
        <v>1043000</v>
      </c>
      <c r="AL6" s="147">
        <v>467000</v>
      </c>
      <c r="AM6" s="147">
        <v>-353000</v>
      </c>
      <c r="AO6" s="146" t="s">
        <v>271</v>
      </c>
      <c r="AQ6" s="147">
        <v>90000</v>
      </c>
      <c r="AR6" s="147">
        <v>-230000</v>
      </c>
      <c r="AS6" s="147">
        <v>150000</v>
      </c>
      <c r="AT6" s="147">
        <v>-270000</v>
      </c>
      <c r="AU6" s="147">
        <v>140000</v>
      </c>
      <c r="AV6" s="147">
        <v>-170000</v>
      </c>
      <c r="AW6" s="147">
        <v>-500000</v>
      </c>
      <c r="AX6" s="147">
        <v>340000</v>
      </c>
      <c r="AY6" s="147">
        <v>0</v>
      </c>
      <c r="AZ6" s="147">
        <v>-20000</v>
      </c>
      <c r="BA6" s="147">
        <v>40000</v>
      </c>
      <c r="BB6" s="147">
        <v>520000</v>
      </c>
      <c r="BC6" s="147">
        <v>170000</v>
      </c>
      <c r="BD6" s="147">
        <v>-90000</v>
      </c>
      <c r="BE6" s="147">
        <v>330000</v>
      </c>
      <c r="BF6" s="147">
        <v>-140000</v>
      </c>
      <c r="BI6" s="146" t="s">
        <v>271</v>
      </c>
      <c r="BK6" s="147">
        <v>63279</v>
      </c>
      <c r="BL6" s="147">
        <v>56603</v>
      </c>
      <c r="BM6" s="147">
        <v>55689</v>
      </c>
      <c r="BN6" s="147">
        <v>127100</v>
      </c>
      <c r="BO6" s="147">
        <v>93500</v>
      </c>
      <c r="BP6" s="147">
        <v>197000</v>
      </c>
      <c r="BQ6" s="147">
        <v>220700</v>
      </c>
      <c r="BR6" s="147">
        <v>206200</v>
      </c>
      <c r="BS6" s="147">
        <v>302900</v>
      </c>
      <c r="BT6" s="147">
        <v>374900</v>
      </c>
      <c r="BU6" s="147">
        <v>313000</v>
      </c>
      <c r="BV6" s="147">
        <v>503000</v>
      </c>
      <c r="BW6" s="147">
        <v>486000</v>
      </c>
      <c r="BX6" s="147">
        <v>482000</v>
      </c>
      <c r="BY6" s="147">
        <v>584000</v>
      </c>
      <c r="BZ6" s="147">
        <v>586000</v>
      </c>
      <c r="CA6" s="147">
        <v>619000</v>
      </c>
      <c r="CB6" s="147">
        <v>432000</v>
      </c>
      <c r="CC6" s="147">
        <v>493000</v>
      </c>
      <c r="CD6" s="147">
        <v>692000</v>
      </c>
      <c r="CE6" s="147">
        <v>400000</v>
      </c>
      <c r="CF6" s="147">
        <v>545000</v>
      </c>
      <c r="CG6" s="147">
        <v>518000</v>
      </c>
      <c r="CH6" s="147">
        <v>630000</v>
      </c>
      <c r="CI6" s="147">
        <v>616000</v>
      </c>
      <c r="CJ6" s="147">
        <v>765000</v>
      </c>
      <c r="CK6" s="147">
        <v>739000</v>
      </c>
      <c r="CL6" s="147">
        <v>856000</v>
      </c>
      <c r="CM6" s="147">
        <v>713000</v>
      </c>
      <c r="CN6" s="147">
        <v>686000</v>
      </c>
      <c r="CO6" s="147">
        <v>1116000</v>
      </c>
      <c r="CP6" s="192">
        <f>家計主要指標4!CP7</f>
        <v>1138000</v>
      </c>
      <c r="CQ6" s="147">
        <v>912000</v>
      </c>
      <c r="CR6" s="147">
        <v>1209000</v>
      </c>
      <c r="CS6" s="147">
        <v>-713000</v>
      </c>
      <c r="CT6" s="147">
        <v>2060000</v>
      </c>
      <c r="CV6" s="146" t="s">
        <v>271</v>
      </c>
      <c r="CX6" s="147">
        <v>-700000</v>
      </c>
      <c r="CY6" s="147">
        <v>1270000</v>
      </c>
      <c r="CZ6" s="147">
        <v>-600000</v>
      </c>
      <c r="DA6" s="147">
        <v>830000</v>
      </c>
      <c r="DB6" s="147">
        <v>-2010000</v>
      </c>
      <c r="DC6" s="147">
        <v>2190000</v>
      </c>
      <c r="DD6" s="147">
        <v>-2000000</v>
      </c>
      <c r="DE6" s="147">
        <v>110000</v>
      </c>
      <c r="DF6" s="147">
        <v>700000</v>
      </c>
      <c r="DG6" s="147">
        <v>710000</v>
      </c>
      <c r="DH6" s="147">
        <v>-670000</v>
      </c>
      <c r="DI6" s="147">
        <v>760000</v>
      </c>
      <c r="DJ6" s="147">
        <v>-1080000</v>
      </c>
      <c r="DK6" s="147">
        <v>-400000</v>
      </c>
      <c r="DL6" s="147">
        <v>2330000</v>
      </c>
      <c r="DM6" s="147">
        <v>150000</v>
      </c>
      <c r="DP6" s="146" t="s">
        <v>271</v>
      </c>
      <c r="DR6" s="147">
        <v>320000</v>
      </c>
      <c r="DS6" s="147">
        <v>2480000</v>
      </c>
      <c r="DT6" s="147">
        <v>-2230000</v>
      </c>
      <c r="DU6" s="147">
        <v>890000</v>
      </c>
      <c r="DV6" s="147">
        <v>1470000</v>
      </c>
      <c r="DW6" s="147">
        <v>-1190000</v>
      </c>
      <c r="DX6" s="147">
        <v>2520000</v>
      </c>
      <c r="DY6" s="147">
        <v>-4120000</v>
      </c>
      <c r="DZ6" s="147">
        <v>3150000</v>
      </c>
      <c r="EA6" s="147">
        <v>-1520000</v>
      </c>
      <c r="EB6" s="147">
        <v>-710000</v>
      </c>
      <c r="EC6" s="147">
        <v>860000</v>
      </c>
      <c r="ED6" s="147">
        <v>-1830000</v>
      </c>
      <c r="EE6" s="147">
        <v>1710000</v>
      </c>
      <c r="EF6" s="147">
        <v>2540000</v>
      </c>
      <c r="EG6" s="147">
        <v>-1590000</v>
      </c>
    </row>
    <row r="7" spans="1:137" s="146" customFormat="1">
      <c r="B7" s="146" t="s">
        <v>272</v>
      </c>
      <c r="D7" s="147">
        <v>13019</v>
      </c>
      <c r="E7" s="147">
        <v>9616</v>
      </c>
      <c r="F7" s="147">
        <v>8897</v>
      </c>
      <c r="G7" s="147">
        <v>13500</v>
      </c>
      <c r="H7" s="147">
        <v>16900</v>
      </c>
      <c r="I7" s="147">
        <v>21000</v>
      </c>
      <c r="J7" s="147">
        <v>22200</v>
      </c>
      <c r="K7" s="147">
        <v>24000</v>
      </c>
      <c r="L7" s="147">
        <v>30300</v>
      </c>
      <c r="M7" s="147">
        <v>41000</v>
      </c>
      <c r="N7" s="147">
        <v>44000</v>
      </c>
      <c r="O7" s="147">
        <v>37000</v>
      </c>
      <c r="P7" s="147">
        <v>40000</v>
      </c>
      <c r="Q7" s="147">
        <v>38000</v>
      </c>
      <c r="R7" s="147">
        <v>26000</v>
      </c>
      <c r="S7" s="147">
        <v>15000</v>
      </c>
      <c r="T7" s="147">
        <v>26000</v>
      </c>
      <c r="U7" s="147">
        <v>39000</v>
      </c>
      <c r="V7" s="147">
        <v>29000</v>
      </c>
      <c r="W7" s="147">
        <v>42000</v>
      </c>
      <c r="X7" s="147">
        <v>15000</v>
      </c>
      <c r="Y7" s="147">
        <v>15000</v>
      </c>
      <c r="Z7" s="147">
        <v>41000</v>
      </c>
      <c r="AA7" s="147">
        <v>25000</v>
      </c>
      <c r="AB7" s="147">
        <v>70000</v>
      </c>
      <c r="AC7" s="147">
        <v>36000</v>
      </c>
      <c r="AD7" s="147">
        <v>56000</v>
      </c>
      <c r="AE7" s="147">
        <v>59000</v>
      </c>
      <c r="AF7" s="147">
        <v>41000</v>
      </c>
      <c r="AG7" s="147">
        <v>56000</v>
      </c>
      <c r="AH7" s="147">
        <v>55000</v>
      </c>
      <c r="AI7" s="147">
        <v>47000</v>
      </c>
      <c r="AJ7" s="147">
        <v>38000</v>
      </c>
      <c r="AK7" s="147">
        <v>75000</v>
      </c>
      <c r="AL7" s="147">
        <v>-57000</v>
      </c>
      <c r="AM7" s="147">
        <v>-16000</v>
      </c>
      <c r="AO7" s="146" t="s">
        <v>272</v>
      </c>
      <c r="AQ7" s="147">
        <v>30000</v>
      </c>
      <c r="AR7" s="147">
        <v>40000</v>
      </c>
      <c r="AS7" s="147">
        <v>40000</v>
      </c>
      <c r="AT7" s="147">
        <v>-10000</v>
      </c>
      <c r="AU7" s="147">
        <v>-100000</v>
      </c>
      <c r="AV7" s="147">
        <v>-10000</v>
      </c>
      <c r="AW7" s="147">
        <v>30000</v>
      </c>
      <c r="AX7" s="147">
        <v>70000</v>
      </c>
      <c r="AY7" s="147">
        <v>-110000</v>
      </c>
      <c r="AZ7" s="147">
        <v>20000</v>
      </c>
      <c r="BA7" s="147">
        <v>70000</v>
      </c>
      <c r="BB7" s="147">
        <v>-60000</v>
      </c>
      <c r="BC7" s="147">
        <v>20000</v>
      </c>
      <c r="BD7" s="147">
        <v>0</v>
      </c>
      <c r="BE7" s="147">
        <v>-70000</v>
      </c>
      <c r="BF7" s="147">
        <v>70000</v>
      </c>
      <c r="BI7" s="146" t="s">
        <v>272</v>
      </c>
      <c r="BK7" s="147">
        <v>115</v>
      </c>
      <c r="BL7" s="147">
        <v>8350</v>
      </c>
      <c r="BM7" s="147">
        <v>-2739</v>
      </c>
      <c r="BN7" s="147">
        <v>3500</v>
      </c>
      <c r="BO7" s="147">
        <v>20600</v>
      </c>
      <c r="BP7" s="147">
        <v>22300</v>
      </c>
      <c r="BQ7" s="147">
        <v>13500</v>
      </c>
      <c r="BR7" s="147">
        <v>7400</v>
      </c>
      <c r="BS7" s="147">
        <v>26100</v>
      </c>
      <c r="BT7" s="147">
        <v>17100</v>
      </c>
      <c r="BU7" s="147">
        <v>19000</v>
      </c>
      <c r="BV7" s="147">
        <v>23000</v>
      </c>
      <c r="BW7" s="147">
        <v>13000</v>
      </c>
      <c r="BX7" s="147">
        <v>32000</v>
      </c>
      <c r="BY7" s="147">
        <v>31000</v>
      </c>
      <c r="BZ7" s="147">
        <v>18000</v>
      </c>
      <c r="CA7" s="147">
        <v>11000</v>
      </c>
      <c r="CB7" s="147">
        <v>68000</v>
      </c>
      <c r="CC7" s="147">
        <v>17000</v>
      </c>
      <c r="CD7" s="147">
        <v>50000</v>
      </c>
      <c r="CE7" s="147">
        <v>-8000</v>
      </c>
      <c r="CF7" s="147">
        <v>46000</v>
      </c>
      <c r="CG7" s="147">
        <v>22000</v>
      </c>
      <c r="CH7" s="147">
        <v>-7000</v>
      </c>
      <c r="CI7" s="147">
        <v>56000</v>
      </c>
      <c r="CJ7" s="147">
        <v>63000</v>
      </c>
      <c r="CK7" s="147">
        <v>6000</v>
      </c>
      <c r="CL7" s="147">
        <v>12000</v>
      </c>
      <c r="CM7" s="147">
        <v>35000</v>
      </c>
      <c r="CN7" s="147">
        <v>55000</v>
      </c>
      <c r="CO7" s="147">
        <v>57000</v>
      </c>
      <c r="CP7" s="192">
        <f>家計主要指標4!CP8</f>
        <v>37000</v>
      </c>
      <c r="CQ7" s="147">
        <v>-15000</v>
      </c>
      <c r="CR7" s="147">
        <v>48000</v>
      </c>
      <c r="CS7" s="147">
        <v>55000</v>
      </c>
      <c r="CT7" s="147">
        <v>-182000</v>
      </c>
      <c r="CV7" s="146" t="s">
        <v>272</v>
      </c>
      <c r="CX7" s="147">
        <v>120000</v>
      </c>
      <c r="CY7" s="147">
        <v>-30000</v>
      </c>
      <c r="CZ7" s="147">
        <v>30000</v>
      </c>
      <c r="DA7" s="147">
        <v>-50000</v>
      </c>
      <c r="DB7" s="147">
        <v>-180000</v>
      </c>
      <c r="DC7" s="147">
        <v>120000</v>
      </c>
      <c r="DD7" s="147">
        <v>0</v>
      </c>
      <c r="DE7" s="147">
        <v>70000</v>
      </c>
      <c r="DF7" s="147">
        <v>180000</v>
      </c>
      <c r="DG7" s="147">
        <v>-320000</v>
      </c>
      <c r="DH7" s="147">
        <v>90000</v>
      </c>
      <c r="DI7" s="147">
        <v>-60000</v>
      </c>
      <c r="DJ7" s="147">
        <v>150000</v>
      </c>
      <c r="DK7" s="147">
        <v>-210000</v>
      </c>
      <c r="DL7" s="147">
        <v>260000</v>
      </c>
      <c r="DM7" s="147">
        <v>-180000</v>
      </c>
      <c r="DP7" s="146" t="s">
        <v>272</v>
      </c>
      <c r="DR7" s="147">
        <v>-130000</v>
      </c>
      <c r="DS7" s="147">
        <v>200000</v>
      </c>
      <c r="DT7" s="147">
        <v>-460000</v>
      </c>
      <c r="DU7" s="147">
        <v>-50000</v>
      </c>
      <c r="DV7" s="147">
        <v>200000</v>
      </c>
      <c r="DW7" s="147">
        <v>20000</v>
      </c>
      <c r="DX7" s="147">
        <v>-150000</v>
      </c>
      <c r="DY7" s="147">
        <v>-80000</v>
      </c>
      <c r="DZ7" s="147">
        <v>320000</v>
      </c>
      <c r="EA7" s="147">
        <v>40000</v>
      </c>
      <c r="EB7" s="147">
        <v>-140000</v>
      </c>
      <c r="EC7" s="147">
        <v>-120000</v>
      </c>
      <c r="ED7" s="147">
        <v>80000</v>
      </c>
      <c r="EE7" s="147">
        <v>90000</v>
      </c>
      <c r="EF7" s="147">
        <v>60000</v>
      </c>
      <c r="EG7" s="147">
        <v>-110000</v>
      </c>
    </row>
    <row r="8" spans="1:137" s="146" customFormat="1">
      <c r="A8" s="146" t="s">
        <v>294</v>
      </c>
      <c r="D8" s="147">
        <v>67057</v>
      </c>
      <c r="E8" s="147">
        <v>66365</v>
      </c>
      <c r="F8" s="147">
        <v>90572</v>
      </c>
      <c r="G8" s="147">
        <v>81300</v>
      </c>
      <c r="H8" s="147">
        <v>149500</v>
      </c>
      <c r="I8" s="147">
        <v>147300</v>
      </c>
      <c r="J8" s="147">
        <v>145400</v>
      </c>
      <c r="K8" s="147">
        <v>217600</v>
      </c>
      <c r="L8" s="147">
        <v>344400</v>
      </c>
      <c r="M8" s="147">
        <v>336400</v>
      </c>
      <c r="N8" s="147">
        <v>387000</v>
      </c>
      <c r="O8" s="147">
        <v>396000</v>
      </c>
      <c r="P8" s="147">
        <v>365000</v>
      </c>
      <c r="Q8" s="147">
        <v>397000</v>
      </c>
      <c r="R8" s="147">
        <v>494000</v>
      </c>
      <c r="S8" s="147">
        <v>367000</v>
      </c>
      <c r="T8" s="147">
        <v>461000</v>
      </c>
      <c r="U8" s="147">
        <v>376000</v>
      </c>
      <c r="V8" s="147">
        <v>402000</v>
      </c>
      <c r="W8" s="147">
        <v>446000</v>
      </c>
      <c r="X8" s="147">
        <v>552000</v>
      </c>
      <c r="Y8" s="147">
        <v>443000</v>
      </c>
      <c r="Z8" s="147">
        <v>589000</v>
      </c>
      <c r="AA8" s="147">
        <v>586000</v>
      </c>
      <c r="AB8" s="147">
        <v>447000</v>
      </c>
      <c r="AC8" s="147">
        <v>494000</v>
      </c>
      <c r="AD8" s="147">
        <v>620000</v>
      </c>
      <c r="AE8" s="147">
        <v>418000</v>
      </c>
      <c r="AF8" s="147">
        <v>730000</v>
      </c>
      <c r="AG8" s="147">
        <v>960000</v>
      </c>
      <c r="AH8" s="147">
        <v>816000</v>
      </c>
      <c r="AI8" s="147">
        <v>1100000</v>
      </c>
      <c r="AJ8" s="147">
        <v>890000</v>
      </c>
      <c r="AK8" s="147">
        <v>745000</v>
      </c>
      <c r="AL8" s="147">
        <v>0</v>
      </c>
      <c r="AM8" s="147">
        <v>0</v>
      </c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H8" s="146" t="s">
        <v>294</v>
      </c>
      <c r="BK8" s="147">
        <v>70347</v>
      </c>
      <c r="BL8" s="147">
        <v>72332</v>
      </c>
      <c r="BM8" s="147">
        <v>102768</v>
      </c>
      <c r="BN8" s="147">
        <v>87400</v>
      </c>
      <c r="BO8" s="147">
        <v>81000</v>
      </c>
      <c r="BP8" s="147">
        <v>130200</v>
      </c>
      <c r="BQ8" s="147">
        <v>124000</v>
      </c>
      <c r="BR8" s="147">
        <v>268400</v>
      </c>
      <c r="BS8" s="147">
        <v>308100</v>
      </c>
      <c r="BT8" s="147">
        <v>183700</v>
      </c>
      <c r="BU8" s="147">
        <v>724000</v>
      </c>
      <c r="BV8" s="147">
        <v>337000</v>
      </c>
      <c r="BW8" s="147">
        <v>299000</v>
      </c>
      <c r="BX8" s="147">
        <v>581000</v>
      </c>
      <c r="BY8" s="147">
        <v>417000</v>
      </c>
      <c r="BZ8" s="147">
        <v>351000</v>
      </c>
      <c r="CA8" s="147">
        <v>430000</v>
      </c>
      <c r="CB8" s="147">
        <v>645000</v>
      </c>
      <c r="CC8" s="147">
        <v>477000</v>
      </c>
      <c r="CD8" s="147">
        <v>495000</v>
      </c>
      <c r="CE8" s="147">
        <v>790000</v>
      </c>
      <c r="CF8" s="147">
        <v>413000</v>
      </c>
      <c r="CG8" s="147">
        <v>565000</v>
      </c>
      <c r="CH8" s="147">
        <v>386000</v>
      </c>
      <c r="CI8" s="147">
        <v>561000</v>
      </c>
      <c r="CJ8" s="147">
        <v>183000</v>
      </c>
      <c r="CK8" s="147">
        <v>425000</v>
      </c>
      <c r="CL8" s="147">
        <v>286000</v>
      </c>
      <c r="CM8" s="147">
        <v>317000</v>
      </c>
      <c r="CN8" s="147">
        <v>1281000</v>
      </c>
      <c r="CO8" s="147">
        <v>857000</v>
      </c>
      <c r="CP8" s="192">
        <f>家計主要指標4!CP9</f>
        <v>765000</v>
      </c>
      <c r="CQ8" s="147">
        <v>1292000</v>
      </c>
      <c r="CR8" s="147">
        <v>359000</v>
      </c>
      <c r="CS8" s="147">
        <v>0</v>
      </c>
      <c r="CT8" s="147">
        <v>0</v>
      </c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</row>
    <row r="9" spans="1:137" s="146" customFormat="1">
      <c r="A9" s="146" t="s">
        <v>274</v>
      </c>
      <c r="D9" s="147">
        <v>8035</v>
      </c>
      <c r="E9" s="147">
        <v>23479</v>
      </c>
      <c r="F9" s="147">
        <v>33897</v>
      </c>
      <c r="G9" s="147">
        <v>39500</v>
      </c>
      <c r="H9" s="147">
        <v>62100</v>
      </c>
      <c r="I9" s="147">
        <v>54700</v>
      </c>
      <c r="J9" s="147">
        <v>54800</v>
      </c>
      <c r="K9" s="147">
        <v>100200</v>
      </c>
      <c r="L9" s="147">
        <v>172000</v>
      </c>
      <c r="M9" s="147">
        <v>170900</v>
      </c>
      <c r="N9" s="147">
        <v>162000</v>
      </c>
      <c r="O9" s="147">
        <v>141000</v>
      </c>
      <c r="P9" s="147">
        <v>124000</v>
      </c>
      <c r="Q9" s="147">
        <v>184000</v>
      </c>
      <c r="R9" s="147">
        <v>224000</v>
      </c>
      <c r="S9" s="147">
        <v>131000</v>
      </c>
      <c r="T9" s="147">
        <v>154000</v>
      </c>
      <c r="U9" s="147">
        <v>87000</v>
      </c>
      <c r="V9" s="147">
        <v>100000</v>
      </c>
      <c r="W9" s="147">
        <v>76000</v>
      </c>
      <c r="X9" s="147">
        <v>146000</v>
      </c>
      <c r="Y9" s="147">
        <v>29000</v>
      </c>
      <c r="Z9" s="147">
        <v>168000</v>
      </c>
      <c r="AA9" s="147">
        <v>225000</v>
      </c>
      <c r="AB9" s="147">
        <v>210000</v>
      </c>
      <c r="AC9" s="147">
        <v>108000</v>
      </c>
      <c r="AD9" s="147">
        <v>189000</v>
      </c>
      <c r="AE9" s="147">
        <v>78000</v>
      </c>
      <c r="AF9" s="147">
        <v>285000</v>
      </c>
      <c r="AG9" s="147">
        <v>387000</v>
      </c>
      <c r="AH9" s="147">
        <v>354000</v>
      </c>
      <c r="AI9" s="147">
        <v>480000</v>
      </c>
      <c r="AJ9" s="147">
        <v>398000</v>
      </c>
      <c r="AK9" s="147">
        <v>94000</v>
      </c>
      <c r="AL9" s="147">
        <v>586000</v>
      </c>
      <c r="AM9" s="147">
        <v>-532000</v>
      </c>
      <c r="AN9" s="146" t="s">
        <v>274</v>
      </c>
      <c r="AQ9" s="147">
        <v>-20000</v>
      </c>
      <c r="AR9" s="147">
        <v>500000</v>
      </c>
      <c r="AS9" s="147">
        <v>-390000</v>
      </c>
      <c r="AT9" s="147">
        <v>80000</v>
      </c>
      <c r="AU9" s="147">
        <v>400000</v>
      </c>
      <c r="AV9" s="147">
        <v>-120000</v>
      </c>
      <c r="AW9" s="147">
        <v>-90000</v>
      </c>
      <c r="AX9" s="147">
        <v>360000</v>
      </c>
      <c r="AY9" s="147">
        <v>-320000</v>
      </c>
      <c r="AZ9" s="147">
        <v>480000</v>
      </c>
      <c r="BA9" s="147">
        <v>450000</v>
      </c>
      <c r="BB9" s="147">
        <v>160000</v>
      </c>
      <c r="BC9" s="147">
        <v>-10000</v>
      </c>
      <c r="BD9" s="147">
        <v>260000</v>
      </c>
      <c r="BE9" s="147">
        <v>130000</v>
      </c>
      <c r="BF9" s="147">
        <v>270000</v>
      </c>
      <c r="BH9" s="146" t="s">
        <v>274</v>
      </c>
      <c r="BK9" s="147">
        <v>14174</v>
      </c>
      <c r="BL9" s="147">
        <v>36949</v>
      </c>
      <c r="BM9" s="147">
        <v>29270</v>
      </c>
      <c r="BN9" s="147">
        <v>57900</v>
      </c>
      <c r="BO9" s="147">
        <v>58700</v>
      </c>
      <c r="BP9" s="147">
        <v>62200</v>
      </c>
      <c r="BQ9" s="147">
        <v>65600</v>
      </c>
      <c r="BR9" s="147">
        <v>150500</v>
      </c>
      <c r="BS9" s="147">
        <v>206300</v>
      </c>
      <c r="BT9" s="147">
        <v>29300</v>
      </c>
      <c r="BU9" s="147">
        <v>431000</v>
      </c>
      <c r="BV9" s="147">
        <v>122000</v>
      </c>
      <c r="BW9" s="147">
        <v>121000</v>
      </c>
      <c r="BX9" s="147">
        <v>347000</v>
      </c>
      <c r="BY9" s="147">
        <v>179000</v>
      </c>
      <c r="BZ9" s="147">
        <v>118000</v>
      </c>
      <c r="CA9" s="147">
        <v>254000</v>
      </c>
      <c r="CB9" s="147">
        <v>274000</v>
      </c>
      <c r="CC9" s="147">
        <v>107000</v>
      </c>
      <c r="CD9" s="147">
        <v>74000</v>
      </c>
      <c r="CE9" s="147">
        <v>304000</v>
      </c>
      <c r="CF9" s="147">
        <v>72000</v>
      </c>
      <c r="CG9" s="147">
        <v>110000</v>
      </c>
      <c r="CH9" s="147">
        <v>489000</v>
      </c>
      <c r="CI9" s="147">
        <v>256000</v>
      </c>
      <c r="CJ9" s="147">
        <v>21000</v>
      </c>
      <c r="CK9" s="147">
        <v>21000</v>
      </c>
      <c r="CL9" s="147">
        <v>-81000</v>
      </c>
      <c r="CM9" s="147">
        <v>68000</v>
      </c>
      <c r="CN9" s="147">
        <v>612000</v>
      </c>
      <c r="CO9" s="147">
        <v>524000</v>
      </c>
      <c r="CP9" s="192">
        <f>家計主要指標4!CP10</f>
        <v>388000</v>
      </c>
      <c r="CQ9" s="147">
        <v>607000</v>
      </c>
      <c r="CR9" s="147">
        <v>-138000</v>
      </c>
      <c r="CS9" s="147">
        <v>-233000</v>
      </c>
      <c r="CT9" s="147">
        <v>675000</v>
      </c>
      <c r="CU9" s="146" t="s">
        <v>274</v>
      </c>
      <c r="CX9" s="147">
        <v>220000</v>
      </c>
      <c r="CY9" s="147">
        <v>370000</v>
      </c>
      <c r="CZ9" s="147">
        <v>390000</v>
      </c>
      <c r="DA9" s="147">
        <v>490000</v>
      </c>
      <c r="DB9" s="147">
        <v>430000</v>
      </c>
      <c r="DC9" s="147">
        <v>-830000</v>
      </c>
      <c r="DD9" s="147">
        <v>-1010000</v>
      </c>
      <c r="DE9" s="147">
        <v>1250000</v>
      </c>
      <c r="DF9" s="147">
        <v>-670000</v>
      </c>
      <c r="DG9" s="147">
        <v>1450000</v>
      </c>
      <c r="DH9" s="147">
        <v>-1050000</v>
      </c>
      <c r="DI9" s="147">
        <v>-240000</v>
      </c>
      <c r="DJ9" s="147">
        <v>40000</v>
      </c>
      <c r="DK9" s="147">
        <v>1110000</v>
      </c>
      <c r="DL9" s="147">
        <v>-640000</v>
      </c>
      <c r="DM9" s="147">
        <v>720000</v>
      </c>
      <c r="DO9" s="146" t="s">
        <v>274</v>
      </c>
      <c r="DR9" s="147">
        <v>1150000</v>
      </c>
      <c r="DS9" s="147">
        <v>1890000</v>
      </c>
      <c r="DT9" s="147">
        <v>-680000</v>
      </c>
      <c r="DU9" s="147">
        <v>-2260000</v>
      </c>
      <c r="DV9" s="147">
        <v>1760000</v>
      </c>
      <c r="DW9" s="147">
        <v>500000</v>
      </c>
      <c r="DX9" s="147">
        <v>-770000</v>
      </c>
      <c r="DY9" s="147">
        <v>-70000</v>
      </c>
      <c r="DZ9" s="147">
        <v>300000</v>
      </c>
      <c r="EA9" s="147">
        <v>-270000</v>
      </c>
      <c r="EB9" s="147">
        <v>-540000</v>
      </c>
      <c r="EC9" s="147">
        <v>2190000</v>
      </c>
      <c r="ED9" s="147">
        <v>0</v>
      </c>
      <c r="EE9" s="147">
        <v>390000</v>
      </c>
      <c r="EF9" s="147">
        <v>420000</v>
      </c>
      <c r="EG9" s="147">
        <v>3210000</v>
      </c>
    </row>
    <row r="10" spans="1:137" s="146" customFormat="1">
      <c r="B10" s="146" t="s">
        <v>271</v>
      </c>
      <c r="D10" s="147">
        <v>3596</v>
      </c>
      <c r="E10" s="147">
        <v>9864</v>
      </c>
      <c r="F10" s="147">
        <v>15566</v>
      </c>
      <c r="G10" s="147">
        <v>15200</v>
      </c>
      <c r="H10" s="147">
        <v>26400</v>
      </c>
      <c r="I10" s="147">
        <v>19600</v>
      </c>
      <c r="J10" s="147">
        <v>21600</v>
      </c>
      <c r="K10" s="147">
        <v>53300</v>
      </c>
      <c r="L10" s="147">
        <v>103000</v>
      </c>
      <c r="M10" s="147">
        <v>89700</v>
      </c>
      <c r="N10" s="147">
        <v>86000</v>
      </c>
      <c r="O10" s="147">
        <v>76000</v>
      </c>
      <c r="P10" s="147">
        <v>86000</v>
      </c>
      <c r="Q10" s="147">
        <v>133000</v>
      </c>
      <c r="R10" s="147">
        <v>174000</v>
      </c>
      <c r="S10" s="147">
        <v>77000</v>
      </c>
      <c r="T10" s="147">
        <v>95000</v>
      </c>
      <c r="U10" s="147">
        <v>71000</v>
      </c>
      <c r="V10" s="147">
        <v>76000</v>
      </c>
      <c r="W10" s="147">
        <v>49000</v>
      </c>
      <c r="X10" s="147">
        <v>104000</v>
      </c>
      <c r="Y10" s="147">
        <v>16000</v>
      </c>
      <c r="Z10" s="147">
        <v>155000</v>
      </c>
      <c r="AA10" s="147">
        <v>183000</v>
      </c>
      <c r="AB10" s="147">
        <v>142000</v>
      </c>
      <c r="AC10" s="147">
        <v>132000</v>
      </c>
      <c r="AD10" s="147">
        <v>97000</v>
      </c>
      <c r="AE10" s="147">
        <v>44000</v>
      </c>
      <c r="AF10" s="147">
        <v>245000</v>
      </c>
      <c r="AG10" s="147">
        <v>393000</v>
      </c>
      <c r="AH10" s="147">
        <v>330000</v>
      </c>
      <c r="AI10" s="147">
        <v>430000</v>
      </c>
      <c r="AJ10" s="147">
        <v>384000</v>
      </c>
      <c r="AK10" s="147">
        <v>105000</v>
      </c>
      <c r="AL10" s="147">
        <v>657000</v>
      </c>
      <c r="AM10" s="147">
        <v>-411000</v>
      </c>
      <c r="AO10" s="146" t="s">
        <v>326</v>
      </c>
      <c r="AQ10" s="147">
        <v>-80000</v>
      </c>
      <c r="AR10" s="147">
        <v>510000</v>
      </c>
      <c r="AS10" s="147">
        <v>-440000</v>
      </c>
      <c r="AT10" s="147">
        <v>160000</v>
      </c>
      <c r="AU10" s="147">
        <v>370000</v>
      </c>
      <c r="AV10" s="147">
        <v>-110000</v>
      </c>
      <c r="AW10" s="147">
        <v>-70000</v>
      </c>
      <c r="AX10" s="147">
        <v>330000</v>
      </c>
      <c r="AY10" s="147">
        <v>-280000</v>
      </c>
      <c r="AZ10" s="147">
        <v>470000</v>
      </c>
      <c r="BA10" s="147">
        <v>390000</v>
      </c>
      <c r="BB10" s="147">
        <v>230000</v>
      </c>
      <c r="BC10" s="147">
        <v>-120000</v>
      </c>
      <c r="BD10" s="147">
        <v>180000</v>
      </c>
      <c r="BE10" s="147">
        <v>230000</v>
      </c>
      <c r="BF10" s="147">
        <v>220000</v>
      </c>
      <c r="BI10" s="146" t="s">
        <v>271</v>
      </c>
      <c r="BK10" s="147">
        <v>8771</v>
      </c>
      <c r="BL10" s="147">
        <v>25790</v>
      </c>
      <c r="BM10" s="147">
        <v>19211</v>
      </c>
      <c r="BN10" s="147">
        <v>15100</v>
      </c>
      <c r="BO10" s="147">
        <v>13900</v>
      </c>
      <c r="BP10" s="147">
        <v>24200</v>
      </c>
      <c r="BQ10" s="147">
        <v>29700</v>
      </c>
      <c r="BR10" s="147">
        <v>90100</v>
      </c>
      <c r="BS10" s="147">
        <v>81300</v>
      </c>
      <c r="BT10" s="147">
        <v>29600</v>
      </c>
      <c r="BU10" s="147">
        <v>194000</v>
      </c>
      <c r="BV10" s="147">
        <v>63000</v>
      </c>
      <c r="BW10" s="147">
        <v>98000</v>
      </c>
      <c r="BX10" s="147">
        <v>253000</v>
      </c>
      <c r="BY10" s="147">
        <v>123000</v>
      </c>
      <c r="BZ10" s="147">
        <v>21000</v>
      </c>
      <c r="CA10" s="147">
        <v>145000</v>
      </c>
      <c r="CB10" s="147">
        <v>144000</v>
      </c>
      <c r="CC10" s="147">
        <v>100000</v>
      </c>
      <c r="CD10" s="147">
        <v>107000</v>
      </c>
      <c r="CE10" s="147">
        <v>12000</v>
      </c>
      <c r="CF10" s="147">
        <v>105000</v>
      </c>
      <c r="CG10" s="147">
        <v>66000</v>
      </c>
      <c r="CH10" s="147">
        <v>293000</v>
      </c>
      <c r="CI10" s="147">
        <v>286000</v>
      </c>
      <c r="CJ10" s="147">
        <v>-2000</v>
      </c>
      <c r="CK10" s="147">
        <v>15000</v>
      </c>
      <c r="CL10" s="147">
        <v>-40000</v>
      </c>
      <c r="CM10" s="147">
        <v>53000</v>
      </c>
      <c r="CN10" s="147">
        <v>599000</v>
      </c>
      <c r="CO10" s="147">
        <v>592000</v>
      </c>
      <c r="CP10" s="192">
        <f>家計主要指標4!CP11</f>
        <v>332000</v>
      </c>
      <c r="CQ10" s="147">
        <v>537000</v>
      </c>
      <c r="CR10" s="147">
        <v>-100000</v>
      </c>
      <c r="CS10" s="147">
        <v>-311000</v>
      </c>
      <c r="CT10" s="147">
        <v>1045000</v>
      </c>
      <c r="CV10" s="146" t="s">
        <v>326</v>
      </c>
      <c r="CX10" s="147">
        <v>50000</v>
      </c>
      <c r="CY10" s="147">
        <v>280000</v>
      </c>
      <c r="CZ10" s="147">
        <v>620000</v>
      </c>
      <c r="DA10" s="147">
        <v>300000</v>
      </c>
      <c r="DB10" s="147">
        <v>-200000</v>
      </c>
      <c r="DC10" s="147">
        <v>-260000</v>
      </c>
      <c r="DD10" s="147">
        <v>-850000</v>
      </c>
      <c r="DE10" s="147">
        <v>1100000</v>
      </c>
      <c r="DF10" s="147">
        <v>-440000</v>
      </c>
      <c r="DG10" s="147">
        <v>1400000</v>
      </c>
      <c r="DH10" s="147">
        <v>-990000</v>
      </c>
      <c r="DI10" s="147">
        <v>-270000</v>
      </c>
      <c r="DJ10" s="147">
        <v>-30000</v>
      </c>
      <c r="DK10" s="147">
        <v>1100000</v>
      </c>
      <c r="DL10" s="147">
        <v>-900000</v>
      </c>
      <c r="DM10" s="147">
        <v>940000</v>
      </c>
      <c r="DP10" s="146" t="s">
        <v>326</v>
      </c>
      <c r="DR10" s="147">
        <v>880000</v>
      </c>
      <c r="DS10" s="147">
        <v>1940000</v>
      </c>
      <c r="DT10" s="147">
        <v>-460000</v>
      </c>
      <c r="DU10" s="147">
        <v>-2440000</v>
      </c>
      <c r="DV10" s="147">
        <v>1860000</v>
      </c>
      <c r="DW10" s="147">
        <v>480000</v>
      </c>
      <c r="DX10" s="147">
        <v>-700000</v>
      </c>
      <c r="DY10" s="147">
        <v>-280000</v>
      </c>
      <c r="DZ10" s="147">
        <v>470000</v>
      </c>
      <c r="EA10" s="147">
        <v>-350000</v>
      </c>
      <c r="EB10" s="147">
        <v>-550000</v>
      </c>
      <c r="EC10" s="147">
        <v>1710000</v>
      </c>
      <c r="ED10" s="147">
        <v>-100000</v>
      </c>
      <c r="EE10" s="147">
        <v>850000</v>
      </c>
      <c r="EF10" s="147">
        <v>140000</v>
      </c>
      <c r="EG10" s="147">
        <v>1540000</v>
      </c>
    </row>
    <row r="11" spans="1:137" s="146" customFormat="1">
      <c r="C11" s="146" t="s">
        <v>277</v>
      </c>
      <c r="D11" s="147">
        <v>499</v>
      </c>
      <c r="E11" s="147">
        <v>-536</v>
      </c>
      <c r="F11" s="147">
        <v>5977</v>
      </c>
      <c r="G11" s="147">
        <v>10600</v>
      </c>
      <c r="H11" s="147">
        <v>19600</v>
      </c>
      <c r="I11" s="147">
        <v>15100</v>
      </c>
      <c r="J11" s="147">
        <v>17800</v>
      </c>
      <c r="K11" s="147">
        <v>40200</v>
      </c>
      <c r="L11" s="147">
        <v>90400</v>
      </c>
      <c r="M11" s="147">
        <v>6800</v>
      </c>
      <c r="N11" s="147">
        <v>33000</v>
      </c>
      <c r="O11" s="147">
        <v>51000</v>
      </c>
      <c r="P11" s="147">
        <v>17000</v>
      </c>
      <c r="Q11" s="147">
        <v>60000</v>
      </c>
      <c r="R11" s="147">
        <v>69000</v>
      </c>
      <c r="S11" s="147">
        <v>0</v>
      </c>
      <c r="T11" s="147">
        <v>25000</v>
      </c>
      <c r="U11" s="147">
        <v>19000</v>
      </c>
      <c r="V11" s="147">
        <v>-11000</v>
      </c>
      <c r="W11" s="147">
        <v>4000</v>
      </c>
      <c r="X11" s="147">
        <v>-1000</v>
      </c>
      <c r="Y11" s="147">
        <v>28000</v>
      </c>
      <c r="Z11" s="147">
        <v>33000</v>
      </c>
      <c r="AA11" s="147">
        <v>36000</v>
      </c>
      <c r="AB11" s="147">
        <v>51000</v>
      </c>
      <c r="AC11" s="147">
        <v>56000</v>
      </c>
      <c r="AD11" s="147">
        <v>-4000</v>
      </c>
      <c r="AE11" s="147">
        <v>10000</v>
      </c>
      <c r="AF11" s="147">
        <v>52000</v>
      </c>
      <c r="AG11" s="147">
        <v>121000</v>
      </c>
      <c r="AH11" s="147">
        <v>173000</v>
      </c>
      <c r="AI11" s="147">
        <v>125000</v>
      </c>
      <c r="AJ11" s="147">
        <v>89000</v>
      </c>
      <c r="AK11" s="147">
        <v>116000</v>
      </c>
      <c r="AL11" s="147">
        <v>316000</v>
      </c>
      <c r="AM11" s="147">
        <v>11000</v>
      </c>
      <c r="AO11" s="146" t="s">
        <v>327</v>
      </c>
      <c r="AQ11" s="147">
        <v>10000</v>
      </c>
      <c r="AR11" s="147">
        <v>20000</v>
      </c>
      <c r="AS11" s="147">
        <v>40000</v>
      </c>
      <c r="AT11" s="147">
        <v>-50000</v>
      </c>
      <c r="AU11" s="147">
        <v>20000</v>
      </c>
      <c r="AV11" s="147">
        <v>-60000</v>
      </c>
      <c r="AW11" s="147">
        <v>-20000</v>
      </c>
      <c r="AX11" s="147">
        <v>30000</v>
      </c>
      <c r="AY11" s="147">
        <v>-10000</v>
      </c>
      <c r="AZ11" s="147">
        <v>0</v>
      </c>
      <c r="BA11" s="147">
        <v>60000</v>
      </c>
      <c r="BB11" s="147">
        <v>-80000</v>
      </c>
      <c r="BC11" s="147">
        <v>90000</v>
      </c>
      <c r="BD11" s="147">
        <v>90000</v>
      </c>
      <c r="BE11" s="147">
        <v>-120000</v>
      </c>
      <c r="BF11" s="147">
        <v>40000</v>
      </c>
      <c r="BJ11" s="146" t="s">
        <v>277</v>
      </c>
      <c r="BK11" s="147">
        <v>353</v>
      </c>
      <c r="BL11" s="147">
        <v>537</v>
      </c>
      <c r="BM11" s="147">
        <v>2500</v>
      </c>
      <c r="BN11" s="147">
        <v>7500</v>
      </c>
      <c r="BO11" s="147">
        <v>13500</v>
      </c>
      <c r="BP11" s="147">
        <v>21800</v>
      </c>
      <c r="BQ11" s="147">
        <v>27100</v>
      </c>
      <c r="BR11" s="147">
        <v>54900</v>
      </c>
      <c r="BS11" s="147">
        <v>72800</v>
      </c>
      <c r="BT11" s="147">
        <v>-2500</v>
      </c>
      <c r="BU11" s="147">
        <v>98000</v>
      </c>
      <c r="BV11" s="147">
        <v>42000</v>
      </c>
      <c r="BW11" s="147">
        <v>26000</v>
      </c>
      <c r="BX11" s="147">
        <v>28000</v>
      </c>
      <c r="BY11" s="147">
        <v>37000</v>
      </c>
      <c r="BZ11" s="147">
        <v>4000</v>
      </c>
      <c r="CA11" s="147">
        <v>43000</v>
      </c>
      <c r="CB11" s="147">
        <v>177000</v>
      </c>
      <c r="CC11" s="147">
        <v>-54000</v>
      </c>
      <c r="CD11" s="147">
        <v>97000</v>
      </c>
      <c r="CE11" s="147">
        <v>-96000</v>
      </c>
      <c r="CF11" s="147">
        <v>25000</v>
      </c>
      <c r="CG11" s="147">
        <v>-57000</v>
      </c>
      <c r="CH11" s="147">
        <v>129000</v>
      </c>
      <c r="CI11" s="147">
        <v>213000</v>
      </c>
      <c r="CJ11" s="147">
        <v>-15000</v>
      </c>
      <c r="CK11" s="147">
        <v>-37000</v>
      </c>
      <c r="CL11" s="147">
        <v>-21000</v>
      </c>
      <c r="CM11" s="147">
        <v>1000</v>
      </c>
      <c r="CN11" s="147">
        <v>339000</v>
      </c>
      <c r="CO11" s="147">
        <v>118000</v>
      </c>
      <c r="CP11" s="192">
        <f>家計主要指標4!CP12</f>
        <v>0</v>
      </c>
      <c r="CQ11" s="147">
        <v>109000</v>
      </c>
      <c r="CR11" s="147">
        <v>70000</v>
      </c>
      <c r="CS11" s="147">
        <v>-47000</v>
      </c>
      <c r="CT11" s="147">
        <v>865000</v>
      </c>
      <c r="CV11" s="146" t="s">
        <v>327</v>
      </c>
      <c r="CX11" s="147">
        <v>90000</v>
      </c>
      <c r="CY11" s="147">
        <v>90000</v>
      </c>
      <c r="CZ11" s="147">
        <v>-160000</v>
      </c>
      <c r="DA11" s="147">
        <v>240000</v>
      </c>
      <c r="DB11" s="147">
        <v>520000</v>
      </c>
      <c r="DC11" s="147">
        <v>-600000</v>
      </c>
      <c r="DD11" s="147">
        <v>-120000</v>
      </c>
      <c r="DE11" s="147">
        <v>140000</v>
      </c>
      <c r="DF11" s="147">
        <v>-210000</v>
      </c>
      <c r="DG11" s="147">
        <v>10000</v>
      </c>
      <c r="DH11" s="147">
        <v>-50000</v>
      </c>
      <c r="DI11" s="147">
        <v>30000</v>
      </c>
      <c r="DJ11" s="147">
        <v>80000</v>
      </c>
      <c r="DK11" s="147">
        <v>-30000</v>
      </c>
      <c r="DL11" s="147">
        <v>280000</v>
      </c>
      <c r="DM11" s="147">
        <v>-240000</v>
      </c>
      <c r="DP11" s="146" t="s">
        <v>327</v>
      </c>
      <c r="DR11" s="147">
        <v>330000</v>
      </c>
      <c r="DS11" s="147">
        <v>-160000</v>
      </c>
      <c r="DT11" s="147">
        <v>-240000</v>
      </c>
      <c r="DU11" s="147">
        <v>200000</v>
      </c>
      <c r="DV11" s="147">
        <v>-70000</v>
      </c>
      <c r="DW11" s="147">
        <v>-10000</v>
      </c>
      <c r="DX11" s="147">
        <v>-20000</v>
      </c>
      <c r="DY11" s="147">
        <v>150000</v>
      </c>
      <c r="DZ11" s="147">
        <v>-220000</v>
      </c>
      <c r="EA11" s="147">
        <v>70000</v>
      </c>
      <c r="EB11" s="147">
        <v>-30000</v>
      </c>
      <c r="EC11" s="147">
        <v>460000</v>
      </c>
      <c r="ED11" s="147">
        <v>110000</v>
      </c>
      <c r="EE11" s="147">
        <v>-490000</v>
      </c>
      <c r="EF11" s="147">
        <v>330000</v>
      </c>
      <c r="EG11" s="147">
        <v>1400000</v>
      </c>
    </row>
    <row r="12" spans="1:137" s="146" customFormat="1">
      <c r="C12" s="146" t="s">
        <v>330</v>
      </c>
      <c r="D12" s="147">
        <v>1926</v>
      </c>
      <c r="E12" s="147">
        <v>3135</v>
      </c>
      <c r="F12" s="147">
        <v>4265</v>
      </c>
      <c r="G12" s="147"/>
      <c r="H12" s="147"/>
      <c r="I12" s="147"/>
      <c r="J12" s="147"/>
      <c r="K12" s="147"/>
      <c r="L12" s="147"/>
      <c r="M12" s="147"/>
      <c r="N12" s="147"/>
      <c r="O12" s="147"/>
      <c r="P12" s="147">
        <v>37000</v>
      </c>
      <c r="Q12" s="147">
        <v>41000</v>
      </c>
      <c r="R12" s="147">
        <v>38000</v>
      </c>
      <c r="S12" s="147">
        <v>16000</v>
      </c>
      <c r="T12" s="147">
        <v>36000</v>
      </c>
      <c r="U12" s="147">
        <v>-8000</v>
      </c>
      <c r="V12" s="147">
        <v>6000</v>
      </c>
      <c r="W12" s="147">
        <v>7000</v>
      </c>
      <c r="X12" s="147">
        <v>12000</v>
      </c>
      <c r="Y12" s="147">
        <v>-15000</v>
      </c>
      <c r="Z12" s="147">
        <v>35000</v>
      </c>
      <c r="AA12" s="147">
        <v>33000</v>
      </c>
      <c r="AB12" s="147">
        <v>40000</v>
      </c>
      <c r="AC12" s="147">
        <v>73000</v>
      </c>
      <c r="AD12" s="147">
        <v>-17000</v>
      </c>
      <c r="AE12" s="147">
        <v>20000</v>
      </c>
      <c r="AF12" s="147">
        <v>30000</v>
      </c>
      <c r="AG12" s="147">
        <v>41000</v>
      </c>
      <c r="AH12" s="147">
        <v>51000</v>
      </c>
      <c r="AI12" s="147">
        <v>21000</v>
      </c>
      <c r="AJ12" s="147">
        <v>39000</v>
      </c>
      <c r="AK12" s="147">
        <v>12000</v>
      </c>
      <c r="AL12" s="147">
        <v>216000</v>
      </c>
      <c r="AM12" s="147">
        <v>-107000</v>
      </c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J12" s="146" t="s">
        <v>330</v>
      </c>
      <c r="BK12" s="147">
        <v>109</v>
      </c>
      <c r="BL12" s="147">
        <v>15636</v>
      </c>
      <c r="BM12" s="147">
        <v>-400</v>
      </c>
      <c r="BN12" s="147"/>
      <c r="BO12" s="147"/>
      <c r="BP12" s="147"/>
      <c r="BQ12" s="147"/>
      <c r="BR12" s="147"/>
      <c r="BS12" s="147"/>
      <c r="BT12" s="147"/>
      <c r="BU12" s="147"/>
      <c r="BV12" s="147"/>
      <c r="BW12" s="147">
        <v>35000</v>
      </c>
      <c r="BX12" s="147">
        <v>173000</v>
      </c>
      <c r="BY12" s="147">
        <v>94000</v>
      </c>
      <c r="BZ12" s="147">
        <v>26000</v>
      </c>
      <c r="CA12" s="147">
        <v>59000</v>
      </c>
      <c r="CB12" s="147">
        <v>-52000</v>
      </c>
      <c r="CC12" s="147">
        <v>-25000</v>
      </c>
      <c r="CD12" s="147">
        <v>-8000</v>
      </c>
      <c r="CE12" s="147">
        <v>108000</v>
      </c>
      <c r="CF12" s="147">
        <v>33000</v>
      </c>
      <c r="CG12" s="147">
        <v>-10000</v>
      </c>
      <c r="CH12" s="147">
        <v>-35000</v>
      </c>
      <c r="CI12" s="147">
        <v>31000</v>
      </c>
      <c r="CJ12" s="147">
        <v>-46000</v>
      </c>
      <c r="CK12" s="147">
        <v>52000</v>
      </c>
      <c r="CL12" s="147">
        <v>-3000</v>
      </c>
      <c r="CM12" s="147">
        <v>53000</v>
      </c>
      <c r="CN12" s="147">
        <v>3000</v>
      </c>
      <c r="CO12" s="147">
        <v>55000</v>
      </c>
      <c r="CP12" s="192">
        <f>家計主要指標4!CP13</f>
        <v>73000</v>
      </c>
      <c r="CQ12" s="147">
        <v>30000</v>
      </c>
      <c r="CR12" s="147">
        <v>-59000</v>
      </c>
      <c r="CS12" s="147">
        <v>-126000</v>
      </c>
      <c r="CT12" s="147">
        <v>-315000</v>
      </c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</row>
    <row r="13" spans="1:137" s="146" customFormat="1">
      <c r="C13" s="146" t="s">
        <v>307</v>
      </c>
      <c r="D13" s="147"/>
      <c r="E13" s="147"/>
      <c r="F13" s="147"/>
      <c r="G13" s="147"/>
      <c r="H13" s="147"/>
      <c r="I13" s="147"/>
      <c r="J13" s="147"/>
      <c r="K13" s="147"/>
      <c r="L13" s="147">
        <v>0</v>
      </c>
      <c r="M13" s="147">
        <v>500</v>
      </c>
      <c r="N13" s="147">
        <v>1000</v>
      </c>
      <c r="O13" s="147">
        <v>1000</v>
      </c>
      <c r="P13" s="147">
        <v>1000</v>
      </c>
      <c r="Q13" s="147">
        <v>1000</v>
      </c>
      <c r="R13" s="147">
        <v>1000</v>
      </c>
      <c r="S13" s="147">
        <v>2000</v>
      </c>
      <c r="T13" s="147">
        <v>2000</v>
      </c>
      <c r="U13" s="147">
        <v>1000</v>
      </c>
      <c r="V13" s="147">
        <v>1000</v>
      </c>
      <c r="W13" s="147">
        <v>1000</v>
      </c>
      <c r="X13" s="147">
        <v>2000</v>
      </c>
      <c r="Y13" s="147">
        <v>2000</v>
      </c>
      <c r="Z13" s="147">
        <v>2000</v>
      </c>
      <c r="AA13" s="147">
        <v>2000</v>
      </c>
      <c r="AB13" s="147">
        <v>1000</v>
      </c>
      <c r="AC13" s="147">
        <v>0</v>
      </c>
      <c r="AD13" s="147">
        <v>4000</v>
      </c>
      <c r="AE13" s="147">
        <v>1000</v>
      </c>
      <c r="AF13" s="147">
        <v>3000</v>
      </c>
      <c r="AG13" s="147">
        <v>4000</v>
      </c>
      <c r="AH13" s="147">
        <v>5000</v>
      </c>
      <c r="AI13" s="147">
        <v>5000</v>
      </c>
      <c r="AJ13" s="147">
        <v>1000</v>
      </c>
      <c r="AK13" s="147">
        <v>0</v>
      </c>
      <c r="AL13" s="147">
        <v>4000</v>
      </c>
      <c r="AM13" s="147">
        <v>1000</v>
      </c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J13" s="146" t="s">
        <v>307</v>
      </c>
      <c r="BK13" s="147"/>
      <c r="BL13" s="147"/>
      <c r="BM13" s="147"/>
      <c r="BN13" s="147"/>
      <c r="BO13" s="147"/>
      <c r="BP13" s="147"/>
      <c r="BQ13" s="147"/>
      <c r="BR13" s="147"/>
      <c r="BS13" s="147">
        <v>700</v>
      </c>
      <c r="BT13" s="147">
        <v>500</v>
      </c>
      <c r="BU13" s="147">
        <v>0</v>
      </c>
      <c r="BV13" s="147">
        <v>0</v>
      </c>
      <c r="BW13" s="147">
        <v>6000</v>
      </c>
      <c r="BX13" s="147">
        <v>1000</v>
      </c>
      <c r="BY13" s="147">
        <v>0</v>
      </c>
      <c r="BZ13" s="147">
        <v>1000</v>
      </c>
      <c r="CA13" s="147">
        <v>-2000</v>
      </c>
      <c r="CB13" s="147">
        <v>0</v>
      </c>
      <c r="CC13" s="147">
        <v>3000</v>
      </c>
      <c r="CD13" s="147">
        <v>-1000</v>
      </c>
      <c r="CE13" s="147">
        <v>-1000</v>
      </c>
      <c r="CF13" s="147">
        <v>-5000</v>
      </c>
      <c r="CG13" s="147">
        <v>3000</v>
      </c>
      <c r="CH13" s="147">
        <v>3000</v>
      </c>
      <c r="CI13" s="147">
        <v>-2000</v>
      </c>
      <c r="CJ13" s="147">
        <v>2000</v>
      </c>
      <c r="CK13" s="147">
        <v>0</v>
      </c>
      <c r="CL13" s="147">
        <v>1000</v>
      </c>
      <c r="CM13" s="147">
        <v>1000</v>
      </c>
      <c r="CN13" s="147">
        <v>4000</v>
      </c>
      <c r="CO13" s="147">
        <v>5000</v>
      </c>
      <c r="CP13" s="192">
        <f>家計主要指標4!CP14</f>
        <v>144000</v>
      </c>
      <c r="CQ13" s="147">
        <v>1000</v>
      </c>
      <c r="CR13" s="147">
        <v>3000</v>
      </c>
      <c r="CS13" s="147">
        <v>21000</v>
      </c>
      <c r="CT13" s="147">
        <v>-1000</v>
      </c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</row>
    <row r="14" spans="1:137" s="146" customFormat="1">
      <c r="C14" s="146" t="s">
        <v>331</v>
      </c>
      <c r="D14" s="147">
        <v>313</v>
      </c>
      <c r="E14" s="147">
        <v>249</v>
      </c>
      <c r="F14" s="147">
        <v>450</v>
      </c>
      <c r="G14" s="147">
        <v>1300</v>
      </c>
      <c r="H14" s="147">
        <v>400</v>
      </c>
      <c r="I14" s="147">
        <v>400</v>
      </c>
      <c r="J14" s="147">
        <v>1100</v>
      </c>
      <c r="K14" s="147">
        <v>2700</v>
      </c>
      <c r="L14" s="147">
        <v>5100</v>
      </c>
      <c r="M14" s="147">
        <v>4200</v>
      </c>
      <c r="N14" s="147">
        <v>1000</v>
      </c>
      <c r="O14" s="147">
        <v>2000</v>
      </c>
      <c r="P14" s="147">
        <v>3000</v>
      </c>
      <c r="Q14" s="147">
        <v>7000</v>
      </c>
      <c r="R14" s="147">
        <v>9000</v>
      </c>
      <c r="S14" s="147">
        <v>10000</v>
      </c>
      <c r="T14" s="147">
        <v>6000</v>
      </c>
      <c r="U14" s="147">
        <v>14000</v>
      </c>
      <c r="V14" s="147">
        <v>21000</v>
      </c>
      <c r="W14" s="147">
        <v>15000</v>
      </c>
      <c r="X14" s="147">
        <v>28000</v>
      </c>
      <c r="Y14" s="147">
        <v>-1000</v>
      </c>
      <c r="Z14" s="147">
        <v>11000</v>
      </c>
      <c r="AA14" s="147">
        <v>4000</v>
      </c>
      <c r="AB14" s="147">
        <v>7000</v>
      </c>
      <c r="AC14" s="147">
        <v>5000</v>
      </c>
      <c r="AD14" s="147">
        <v>25000</v>
      </c>
      <c r="AE14" s="147">
        <v>11000</v>
      </c>
      <c r="AF14" s="147">
        <v>10000</v>
      </c>
      <c r="AG14" s="147">
        <v>19000</v>
      </c>
      <c r="AH14" s="147">
        <v>8000</v>
      </c>
      <c r="AI14" s="147">
        <v>57000</v>
      </c>
      <c r="AJ14" s="147">
        <v>7000</v>
      </c>
      <c r="AK14" s="147">
        <v>14000</v>
      </c>
      <c r="AL14" s="147">
        <v>-69000</v>
      </c>
      <c r="AM14" s="147">
        <v>-84000</v>
      </c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J14" s="146" t="s">
        <v>331</v>
      </c>
      <c r="BK14" s="147">
        <v>3529</v>
      </c>
      <c r="BL14" s="147">
        <v>0</v>
      </c>
      <c r="BM14" s="147">
        <v>9071</v>
      </c>
      <c r="BN14" s="147">
        <v>0</v>
      </c>
      <c r="BO14" s="147">
        <v>0</v>
      </c>
      <c r="BP14" s="147">
        <v>-300</v>
      </c>
      <c r="BQ14" s="147">
        <v>1900</v>
      </c>
      <c r="BR14" s="147">
        <v>34300</v>
      </c>
      <c r="BS14" s="147">
        <v>6700</v>
      </c>
      <c r="BT14" s="147">
        <v>-1100</v>
      </c>
      <c r="BU14" s="147">
        <v>4000</v>
      </c>
      <c r="BV14" s="147">
        <v>-1000</v>
      </c>
      <c r="BW14" s="147">
        <v>9000</v>
      </c>
      <c r="BX14" s="147">
        <v>-1000</v>
      </c>
      <c r="BY14" s="147">
        <v>-10000</v>
      </c>
      <c r="BZ14" s="147">
        <v>0</v>
      </c>
      <c r="CA14" s="147">
        <v>37000</v>
      </c>
      <c r="CB14" s="147">
        <v>-4000</v>
      </c>
      <c r="CC14" s="147">
        <v>31000</v>
      </c>
      <c r="CD14" s="147">
        <v>-5000</v>
      </c>
      <c r="CE14" s="147">
        <v>1000</v>
      </c>
      <c r="CF14" s="147">
        <v>7000</v>
      </c>
      <c r="CG14" s="147">
        <v>-8000</v>
      </c>
      <c r="CH14" s="147">
        <v>46000</v>
      </c>
      <c r="CI14" s="147">
        <v>0</v>
      </c>
      <c r="CJ14" s="147">
        <v>-14000</v>
      </c>
      <c r="CK14" s="147">
        <v>-5000</v>
      </c>
      <c r="CL14" s="147">
        <v>-14000</v>
      </c>
      <c r="CM14" s="147">
        <v>-12000</v>
      </c>
      <c r="CN14" s="147">
        <v>27000</v>
      </c>
      <c r="CO14" s="147">
        <v>146000</v>
      </c>
      <c r="CP14" s="192">
        <f>家計主要指標4!CP15</f>
        <v>154000</v>
      </c>
      <c r="CQ14" s="147">
        <v>-15000</v>
      </c>
      <c r="CR14" s="147">
        <v>4000</v>
      </c>
      <c r="CS14" s="147">
        <v>-48000</v>
      </c>
      <c r="CT14" s="147">
        <v>-23000</v>
      </c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</row>
    <row r="15" spans="1:137" s="146" customFormat="1">
      <c r="C15" s="146" t="s">
        <v>324</v>
      </c>
      <c r="D15" s="147">
        <v>482</v>
      </c>
      <c r="E15" s="147">
        <v>4226</v>
      </c>
      <c r="F15" s="147">
        <v>2846</v>
      </c>
      <c r="G15" s="147">
        <v>2900</v>
      </c>
      <c r="H15" s="147">
        <v>2700</v>
      </c>
      <c r="I15" s="147">
        <v>3500</v>
      </c>
      <c r="J15" s="147">
        <v>1800</v>
      </c>
      <c r="K15" s="147">
        <v>8200</v>
      </c>
      <c r="L15" s="147">
        <v>6500</v>
      </c>
      <c r="M15" s="147">
        <v>16300</v>
      </c>
      <c r="N15" s="147">
        <v>50000</v>
      </c>
      <c r="O15" s="147">
        <v>19000</v>
      </c>
      <c r="P15" s="147">
        <v>21000</v>
      </c>
      <c r="Q15" s="147">
        <v>22000</v>
      </c>
      <c r="R15" s="147">
        <v>56000</v>
      </c>
      <c r="S15" s="147">
        <v>46000</v>
      </c>
      <c r="T15" s="147">
        <v>23000</v>
      </c>
      <c r="U15" s="147">
        <v>42000</v>
      </c>
      <c r="V15" s="147">
        <v>57000</v>
      </c>
      <c r="W15" s="147">
        <v>20000</v>
      </c>
      <c r="X15" s="147">
        <v>48000</v>
      </c>
      <c r="Y15" s="147">
        <v>-1000</v>
      </c>
      <c r="Z15" s="147">
        <v>66000</v>
      </c>
      <c r="AA15" s="147">
        <v>102000</v>
      </c>
      <c r="AB15" s="147">
        <v>30000</v>
      </c>
      <c r="AC15" s="147">
        <v>-6000</v>
      </c>
      <c r="AD15" s="147">
        <v>78000</v>
      </c>
      <c r="AE15" s="147">
        <v>-1000</v>
      </c>
      <c r="AF15" s="147">
        <v>149000</v>
      </c>
      <c r="AG15" s="147">
        <v>176000</v>
      </c>
      <c r="AH15" s="147">
        <v>93000</v>
      </c>
      <c r="AI15" s="147">
        <v>208000</v>
      </c>
      <c r="AJ15" s="147">
        <v>241000</v>
      </c>
      <c r="AK15" s="147">
        <v>-40000</v>
      </c>
      <c r="AL15" s="147">
        <v>207000</v>
      </c>
      <c r="AM15" s="147">
        <v>-229000</v>
      </c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J15" s="146" t="s">
        <v>324</v>
      </c>
      <c r="BK15" s="147">
        <v>1700</v>
      </c>
      <c r="BL15" s="147">
        <v>5804</v>
      </c>
      <c r="BM15" s="147">
        <v>6798</v>
      </c>
      <c r="BN15" s="147">
        <v>7600</v>
      </c>
      <c r="BO15" s="147">
        <v>300</v>
      </c>
      <c r="BP15" s="147">
        <v>-1900</v>
      </c>
      <c r="BQ15" s="147">
        <v>-3200</v>
      </c>
      <c r="BR15" s="147">
        <v>200</v>
      </c>
      <c r="BS15" s="147">
        <v>600</v>
      </c>
      <c r="BT15" s="147">
        <v>31300</v>
      </c>
      <c r="BU15" s="147">
        <v>90000</v>
      </c>
      <c r="BV15" s="147">
        <v>18000</v>
      </c>
      <c r="BW15" s="147">
        <v>16000</v>
      </c>
      <c r="BX15" s="147">
        <v>53000</v>
      </c>
      <c r="BY15" s="147">
        <v>1000</v>
      </c>
      <c r="BZ15" s="147">
        <v>-10000</v>
      </c>
      <c r="CA15" s="147">
        <v>7000</v>
      </c>
      <c r="CB15" s="147">
        <v>15000</v>
      </c>
      <c r="CC15" s="147">
        <v>142000</v>
      </c>
      <c r="CD15" s="147">
        <v>21000</v>
      </c>
      <c r="CE15" s="147">
        <v>-30000</v>
      </c>
      <c r="CF15" s="147">
        <v>43000</v>
      </c>
      <c r="CG15" s="147">
        <v>128000</v>
      </c>
      <c r="CH15" s="147">
        <v>146000</v>
      </c>
      <c r="CI15" s="147">
        <v>35000</v>
      </c>
      <c r="CJ15" s="147">
        <v>3000</v>
      </c>
      <c r="CK15" s="147">
        <v>5000</v>
      </c>
      <c r="CL15" s="147">
        <v>-9000</v>
      </c>
      <c r="CM15" s="147">
        <v>2000</v>
      </c>
      <c r="CN15" s="147">
        <v>237000</v>
      </c>
      <c r="CO15" s="147">
        <v>268000</v>
      </c>
      <c r="CP15" s="192">
        <f>家計主要指標4!CP16</f>
        <v>-47000</v>
      </c>
      <c r="CQ15" s="147">
        <v>404000</v>
      </c>
      <c r="CR15" s="147">
        <v>-122000</v>
      </c>
      <c r="CS15" s="147">
        <v>-138000</v>
      </c>
      <c r="CT15" s="147">
        <v>518000</v>
      </c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</row>
    <row r="16" spans="1:137" s="146" customFormat="1">
      <c r="C16" s="146" t="s">
        <v>332</v>
      </c>
      <c r="D16" s="147">
        <v>683</v>
      </c>
      <c r="E16" s="147">
        <v>974</v>
      </c>
      <c r="F16" s="147">
        <v>2029</v>
      </c>
      <c r="G16" s="147">
        <v>400</v>
      </c>
      <c r="H16" s="147">
        <v>3800</v>
      </c>
      <c r="I16" s="147">
        <v>600</v>
      </c>
      <c r="J16" s="147">
        <v>900</v>
      </c>
      <c r="K16" s="147">
        <v>2200</v>
      </c>
      <c r="L16" s="147">
        <v>900</v>
      </c>
      <c r="M16" s="147">
        <v>600</v>
      </c>
      <c r="N16" s="147">
        <v>1000</v>
      </c>
      <c r="O16" s="147">
        <v>3000</v>
      </c>
      <c r="P16" s="147">
        <v>6000</v>
      </c>
      <c r="Q16" s="147">
        <v>2000</v>
      </c>
      <c r="R16" s="147">
        <v>2000</v>
      </c>
      <c r="S16" s="147">
        <v>2000</v>
      </c>
      <c r="T16" s="147">
        <v>3000</v>
      </c>
      <c r="U16" s="147">
        <v>2000</v>
      </c>
      <c r="V16" s="147">
        <v>2000</v>
      </c>
      <c r="W16" s="147">
        <v>2000</v>
      </c>
      <c r="X16" s="147">
        <v>15000</v>
      </c>
      <c r="Y16" s="147">
        <v>5000</v>
      </c>
      <c r="Z16" s="147">
        <v>8000</v>
      </c>
      <c r="AA16" s="147">
        <v>6000</v>
      </c>
      <c r="AB16" s="147">
        <v>13000</v>
      </c>
      <c r="AC16" s="147">
        <v>4000</v>
      </c>
      <c r="AD16" s="147">
        <v>12000</v>
      </c>
      <c r="AE16" s="147">
        <v>5000</v>
      </c>
      <c r="AF16" s="147">
        <v>1000</v>
      </c>
      <c r="AG16" s="147">
        <v>32000</v>
      </c>
      <c r="AH16" s="147">
        <v>0</v>
      </c>
      <c r="AI16" s="147">
        <v>14000</v>
      </c>
      <c r="AJ16" s="147">
        <v>7000</v>
      </c>
      <c r="AK16" s="147">
        <v>3000</v>
      </c>
      <c r="AL16" s="147">
        <v>-16000</v>
      </c>
      <c r="AM16" s="147">
        <v>-2000</v>
      </c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J16" s="146" t="s">
        <v>332</v>
      </c>
      <c r="BK16" s="147">
        <v>374</v>
      </c>
      <c r="BL16" s="147">
        <v>271</v>
      </c>
      <c r="BM16" s="147">
        <v>1242</v>
      </c>
      <c r="BN16" s="147">
        <v>0</v>
      </c>
      <c r="BO16" s="147">
        <v>0</v>
      </c>
      <c r="BP16" s="147">
        <v>4600</v>
      </c>
      <c r="BQ16" s="147">
        <v>3900</v>
      </c>
      <c r="BR16" s="147">
        <v>600</v>
      </c>
      <c r="BS16" s="147">
        <v>500</v>
      </c>
      <c r="BT16" s="147">
        <v>1400</v>
      </c>
      <c r="BU16" s="147">
        <v>1000</v>
      </c>
      <c r="BV16" s="147">
        <v>3000</v>
      </c>
      <c r="BW16" s="147">
        <v>6000</v>
      </c>
      <c r="BX16" s="147">
        <v>0</v>
      </c>
      <c r="BY16" s="147">
        <v>0</v>
      </c>
      <c r="BZ16" s="147">
        <v>0</v>
      </c>
      <c r="CA16" s="147">
        <v>2000</v>
      </c>
      <c r="CB16" s="147">
        <v>7000</v>
      </c>
      <c r="CC16" s="147">
        <v>3000</v>
      </c>
      <c r="CD16" s="147">
        <v>3000</v>
      </c>
      <c r="CE16" s="147">
        <v>30000</v>
      </c>
      <c r="CF16" s="147">
        <v>2000</v>
      </c>
      <c r="CG16" s="147">
        <v>11000</v>
      </c>
      <c r="CH16" s="147">
        <v>4000</v>
      </c>
      <c r="CI16" s="147">
        <v>9000</v>
      </c>
      <c r="CJ16" s="147">
        <v>68000</v>
      </c>
      <c r="CK16" s="147">
        <v>0</v>
      </c>
      <c r="CL16" s="147">
        <v>5000</v>
      </c>
      <c r="CM16" s="147">
        <v>8000</v>
      </c>
      <c r="CN16" s="147">
        <v>-11000</v>
      </c>
      <c r="CO16" s="147">
        <v>1000</v>
      </c>
      <c r="CP16" s="192">
        <f>家計主要指標4!CP17</f>
        <v>9000</v>
      </c>
      <c r="CQ16" s="147">
        <v>8000</v>
      </c>
      <c r="CR16" s="147">
        <v>5000</v>
      </c>
      <c r="CS16" s="147">
        <v>26000</v>
      </c>
      <c r="CT16" s="147">
        <v>1000</v>
      </c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</row>
    <row r="17" spans="1:137" s="146" customFormat="1"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92"/>
      <c r="CQ17" s="147"/>
      <c r="CR17" s="147"/>
      <c r="CS17" s="147"/>
      <c r="CT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</row>
    <row r="18" spans="1:137" s="146" customFormat="1">
      <c r="B18" s="146" t="s">
        <v>272</v>
      </c>
      <c r="D18" s="147">
        <v>4439</v>
      </c>
      <c r="E18" s="147">
        <v>13615</v>
      </c>
      <c r="F18" s="147">
        <v>18331</v>
      </c>
      <c r="G18" s="147">
        <v>24200</v>
      </c>
      <c r="H18" s="147">
        <v>35700</v>
      </c>
      <c r="I18" s="147">
        <v>35100</v>
      </c>
      <c r="J18" s="147">
        <v>33100</v>
      </c>
      <c r="K18" s="147">
        <v>47000</v>
      </c>
      <c r="L18" s="147">
        <v>69100</v>
      </c>
      <c r="M18" s="147">
        <v>81200</v>
      </c>
      <c r="N18" s="147">
        <v>76000</v>
      </c>
      <c r="O18" s="147">
        <v>64000</v>
      </c>
      <c r="P18" s="147">
        <v>38000</v>
      </c>
      <c r="Q18" s="147">
        <v>51000</v>
      </c>
      <c r="R18" s="147">
        <v>50000</v>
      </c>
      <c r="S18" s="147">
        <v>54000</v>
      </c>
      <c r="T18" s="147">
        <v>59000</v>
      </c>
      <c r="U18" s="147">
        <v>17000</v>
      </c>
      <c r="V18" s="147">
        <v>24000</v>
      </c>
      <c r="W18" s="147">
        <v>27000</v>
      </c>
      <c r="X18" s="147">
        <v>42000</v>
      </c>
      <c r="Y18" s="147">
        <v>13000</v>
      </c>
      <c r="Z18" s="147">
        <v>14000</v>
      </c>
      <c r="AA18" s="147">
        <v>41000</v>
      </c>
      <c r="AB18" s="147">
        <v>68000</v>
      </c>
      <c r="AC18" s="147">
        <v>-25000</v>
      </c>
      <c r="AD18" s="147">
        <v>92000</v>
      </c>
      <c r="AE18" s="147">
        <v>34000</v>
      </c>
      <c r="AF18" s="147">
        <v>40000</v>
      </c>
      <c r="AG18" s="147">
        <v>-6000</v>
      </c>
      <c r="AH18" s="147">
        <v>24000</v>
      </c>
      <c r="AI18" s="147">
        <v>50000</v>
      </c>
      <c r="AJ18" s="147">
        <v>14000</v>
      </c>
      <c r="AK18" s="147">
        <v>-12000</v>
      </c>
      <c r="AL18" s="147">
        <v>-71000</v>
      </c>
      <c r="AM18" s="147">
        <v>-120000</v>
      </c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I18" s="146" t="s">
        <v>272</v>
      </c>
      <c r="BK18" s="147">
        <v>5403</v>
      </c>
      <c r="BL18" s="147">
        <v>11159</v>
      </c>
      <c r="BM18" s="147">
        <v>10059</v>
      </c>
      <c r="BN18" s="147">
        <v>42800</v>
      </c>
      <c r="BO18" s="147">
        <v>44900</v>
      </c>
      <c r="BP18" s="147">
        <v>38000</v>
      </c>
      <c r="BQ18" s="147">
        <v>35900</v>
      </c>
      <c r="BR18" s="147">
        <v>60400</v>
      </c>
      <c r="BS18" s="147">
        <v>125000</v>
      </c>
      <c r="BT18" s="147">
        <v>-300</v>
      </c>
      <c r="BU18" s="147">
        <v>237000</v>
      </c>
      <c r="BV18" s="147">
        <v>59000</v>
      </c>
      <c r="BW18" s="147">
        <v>23000</v>
      </c>
      <c r="BX18" s="147">
        <v>94000</v>
      </c>
      <c r="BY18" s="147">
        <v>56000</v>
      </c>
      <c r="BZ18" s="147">
        <v>98000</v>
      </c>
      <c r="CA18" s="147">
        <v>109000</v>
      </c>
      <c r="CB18" s="147">
        <v>130000</v>
      </c>
      <c r="CC18" s="147">
        <v>7000</v>
      </c>
      <c r="CD18" s="147">
        <v>-33000</v>
      </c>
      <c r="CE18" s="147">
        <v>292000</v>
      </c>
      <c r="CF18" s="147">
        <v>-32000</v>
      </c>
      <c r="CG18" s="147">
        <v>44000</v>
      </c>
      <c r="CH18" s="147">
        <v>195000</v>
      </c>
      <c r="CI18" s="147">
        <v>-30000</v>
      </c>
      <c r="CJ18" s="147">
        <v>23000</v>
      </c>
      <c r="CK18" s="147">
        <v>5000</v>
      </c>
      <c r="CL18" s="147">
        <v>-40000</v>
      </c>
      <c r="CM18" s="147">
        <v>15000</v>
      </c>
      <c r="CN18" s="147">
        <v>13000</v>
      </c>
      <c r="CO18" s="147">
        <v>-68000</v>
      </c>
      <c r="CP18" s="192">
        <f>家計主要指標4!CP19</f>
        <v>56000</v>
      </c>
      <c r="CQ18" s="147">
        <v>69000</v>
      </c>
      <c r="CR18" s="147">
        <v>-39000</v>
      </c>
      <c r="CS18" s="147">
        <v>78000</v>
      </c>
      <c r="CT18" s="147">
        <v>-370000</v>
      </c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</row>
    <row r="19" spans="1:137" s="146" customFormat="1">
      <c r="C19" s="146" t="s">
        <v>333</v>
      </c>
      <c r="D19" s="147">
        <v>3811</v>
      </c>
      <c r="E19" s="147">
        <v>7858</v>
      </c>
      <c r="F19" s="147">
        <v>11522</v>
      </c>
      <c r="G19" s="147">
        <v>14800</v>
      </c>
      <c r="H19" s="147">
        <v>20400</v>
      </c>
      <c r="I19" s="147">
        <v>16900</v>
      </c>
      <c r="J19" s="147">
        <v>19400</v>
      </c>
      <c r="K19" s="147">
        <v>29900</v>
      </c>
      <c r="L19" s="147">
        <v>46500</v>
      </c>
      <c r="M19" s="147">
        <v>61500</v>
      </c>
      <c r="N19" s="147">
        <v>55000</v>
      </c>
      <c r="O19" s="147">
        <v>45000</v>
      </c>
      <c r="P19" s="147">
        <v>25000</v>
      </c>
      <c r="Q19" s="147">
        <v>34000</v>
      </c>
      <c r="R19" s="147">
        <v>28000</v>
      </c>
      <c r="S19" s="147">
        <v>32000</v>
      </c>
      <c r="T19" s="147">
        <v>40000</v>
      </c>
      <c r="U19" s="147">
        <v>8000</v>
      </c>
      <c r="V19" s="147">
        <v>2000</v>
      </c>
      <c r="W19" s="147">
        <v>1000</v>
      </c>
      <c r="X19" s="147">
        <v>21000</v>
      </c>
      <c r="Y19" s="147">
        <v>-5000</v>
      </c>
      <c r="Z19" s="147">
        <v>-7000</v>
      </c>
      <c r="AA19" s="147">
        <v>37000</v>
      </c>
      <c r="AB19" s="147">
        <v>32000</v>
      </c>
      <c r="AC19" s="147">
        <v>-36000</v>
      </c>
      <c r="AD19" s="147">
        <v>53000</v>
      </c>
      <c r="AE19" s="147">
        <v>5000</v>
      </c>
      <c r="AF19" s="147">
        <v>-4000</v>
      </c>
      <c r="AG19" s="147">
        <v>-14000</v>
      </c>
      <c r="AH19" s="147">
        <v>-8000</v>
      </c>
      <c r="AI19" s="147">
        <v>18000</v>
      </c>
      <c r="AJ19" s="147">
        <v>-11000</v>
      </c>
      <c r="AK19" s="147">
        <v>-21000</v>
      </c>
      <c r="AL19" s="147">
        <v>-82000</v>
      </c>
      <c r="AM19" s="147">
        <v>-45000</v>
      </c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J19" s="146" t="s">
        <v>333</v>
      </c>
      <c r="BK19" s="147">
        <v>6703</v>
      </c>
      <c r="BL19" s="147">
        <v>11729</v>
      </c>
      <c r="BM19" s="147">
        <v>7849</v>
      </c>
      <c r="BN19" s="147">
        <v>36200</v>
      </c>
      <c r="BO19" s="147">
        <v>24800</v>
      </c>
      <c r="BP19" s="147">
        <v>18700</v>
      </c>
      <c r="BQ19" s="147">
        <v>17000</v>
      </c>
      <c r="BR19" s="147">
        <v>39800</v>
      </c>
      <c r="BS19" s="147">
        <v>94900</v>
      </c>
      <c r="BT19" s="147">
        <v>-2800</v>
      </c>
      <c r="BU19" s="147">
        <v>214000</v>
      </c>
      <c r="BV19" s="147">
        <v>37000</v>
      </c>
      <c r="BW19" s="147">
        <v>11000</v>
      </c>
      <c r="BX19" s="147">
        <v>63000</v>
      </c>
      <c r="BY19" s="147">
        <v>55000</v>
      </c>
      <c r="BZ19" s="147">
        <v>77000</v>
      </c>
      <c r="CA19" s="147">
        <v>102000</v>
      </c>
      <c r="CB19" s="147">
        <v>108000</v>
      </c>
      <c r="CC19" s="147">
        <v>-11000</v>
      </c>
      <c r="CD19" s="147">
        <v>-32000</v>
      </c>
      <c r="CE19" s="147">
        <v>263000</v>
      </c>
      <c r="CF19" s="147">
        <v>-32000</v>
      </c>
      <c r="CG19" s="147">
        <v>6000</v>
      </c>
      <c r="CH19" s="147">
        <v>194000</v>
      </c>
      <c r="CI19" s="147">
        <v>-54000</v>
      </c>
      <c r="CJ19" s="147">
        <v>-1000</v>
      </c>
      <c r="CK19" s="147">
        <v>4000</v>
      </c>
      <c r="CL19" s="147">
        <v>-23000</v>
      </c>
      <c r="CM19" s="147">
        <v>-5000</v>
      </c>
      <c r="CN19" s="147">
        <v>-79000</v>
      </c>
      <c r="CO19" s="147">
        <v>-71000</v>
      </c>
      <c r="CP19" s="192">
        <f>家計主要指標4!CP20</f>
        <v>54000</v>
      </c>
      <c r="CQ19" s="147">
        <v>59000</v>
      </c>
      <c r="CR19" s="147">
        <v>-24000</v>
      </c>
      <c r="CS19" s="147">
        <v>156000</v>
      </c>
      <c r="CT19" s="147">
        <v>-332000</v>
      </c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</row>
    <row r="20" spans="1:137" s="146" customFormat="1">
      <c r="C20" s="146" t="s">
        <v>281</v>
      </c>
      <c r="D20" s="147">
        <v>1267</v>
      </c>
      <c r="E20" s="147">
        <v>5499</v>
      </c>
      <c r="F20" s="147">
        <v>2171</v>
      </c>
      <c r="G20" s="147">
        <v>2200</v>
      </c>
      <c r="H20" s="147">
        <v>5800</v>
      </c>
      <c r="I20" s="147">
        <v>7800</v>
      </c>
      <c r="J20" s="147">
        <v>5000</v>
      </c>
      <c r="K20" s="147">
        <v>9400</v>
      </c>
      <c r="L20" s="147">
        <v>12700</v>
      </c>
      <c r="M20" s="147">
        <v>10100</v>
      </c>
      <c r="N20" s="147">
        <v>6000</v>
      </c>
      <c r="O20" s="147">
        <v>6000</v>
      </c>
      <c r="P20" s="147">
        <v>9000</v>
      </c>
      <c r="Q20" s="147">
        <v>8000</v>
      </c>
      <c r="R20" s="147">
        <v>7000</v>
      </c>
      <c r="S20" s="147">
        <v>6000</v>
      </c>
      <c r="T20" s="147">
        <v>9000</v>
      </c>
      <c r="U20" s="147">
        <v>0</v>
      </c>
      <c r="V20" s="147">
        <v>0</v>
      </c>
      <c r="W20" s="147">
        <v>13000</v>
      </c>
      <c r="X20" s="147">
        <v>7000</v>
      </c>
      <c r="Y20" s="147">
        <v>15000</v>
      </c>
      <c r="Z20" s="147">
        <v>11000</v>
      </c>
      <c r="AA20" s="147">
        <v>-4000</v>
      </c>
      <c r="AB20" s="147">
        <v>19000</v>
      </c>
      <c r="AC20" s="147">
        <v>-4000</v>
      </c>
      <c r="AD20" s="147">
        <v>19000</v>
      </c>
      <c r="AE20" s="147">
        <v>16000</v>
      </c>
      <c r="AF20" s="147">
        <v>29000</v>
      </c>
      <c r="AG20" s="147">
        <v>3000</v>
      </c>
      <c r="AH20" s="147">
        <v>5000</v>
      </c>
      <c r="AI20" s="147">
        <v>14000</v>
      </c>
      <c r="AJ20" s="147">
        <v>8000</v>
      </c>
      <c r="AK20" s="147">
        <v>3000</v>
      </c>
      <c r="AL20" s="147">
        <v>15000</v>
      </c>
      <c r="AM20" s="147">
        <v>-34000</v>
      </c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J20" s="146" t="s">
        <v>281</v>
      </c>
      <c r="BK20" s="147">
        <v>1538</v>
      </c>
      <c r="BL20" s="147">
        <v>-1636</v>
      </c>
      <c r="BM20" s="147">
        <v>-1154</v>
      </c>
      <c r="BN20" s="147">
        <v>0</v>
      </c>
      <c r="BO20" s="147">
        <v>4800</v>
      </c>
      <c r="BP20" s="147">
        <v>11000</v>
      </c>
      <c r="BQ20" s="147">
        <v>200</v>
      </c>
      <c r="BR20" s="147">
        <v>10000</v>
      </c>
      <c r="BS20" s="147">
        <v>18600</v>
      </c>
      <c r="BT20" s="147">
        <v>-5300</v>
      </c>
      <c r="BU20" s="147">
        <v>17000</v>
      </c>
      <c r="BV20" s="147">
        <v>0</v>
      </c>
      <c r="BW20" s="147">
        <v>11000</v>
      </c>
      <c r="BX20" s="147">
        <v>21000</v>
      </c>
      <c r="BY20" s="147">
        <v>-5000</v>
      </c>
      <c r="BZ20" s="147">
        <v>-1000</v>
      </c>
      <c r="CA20" s="147">
        <v>-8000</v>
      </c>
      <c r="CB20" s="147">
        <v>-3000</v>
      </c>
      <c r="CC20" s="147">
        <v>-4000</v>
      </c>
      <c r="CD20" s="147">
        <v>-2000</v>
      </c>
      <c r="CE20" s="147">
        <v>-3000</v>
      </c>
      <c r="CF20" s="147">
        <v>-2000</v>
      </c>
      <c r="CG20" s="147">
        <v>15000</v>
      </c>
      <c r="CH20" s="147">
        <v>5000</v>
      </c>
      <c r="CI20" s="147">
        <v>1000</v>
      </c>
      <c r="CJ20" s="147">
        <v>6000</v>
      </c>
      <c r="CK20" s="147">
        <v>8000</v>
      </c>
      <c r="CL20" s="147">
        <v>-5000</v>
      </c>
      <c r="CM20" s="147">
        <v>4000</v>
      </c>
      <c r="CN20" s="147">
        <v>27000</v>
      </c>
      <c r="CO20" s="147">
        <v>25000</v>
      </c>
      <c r="CP20" s="192">
        <f>家計主要指標4!CP21</f>
        <v>-3000</v>
      </c>
      <c r="CQ20" s="147">
        <v>-5000</v>
      </c>
      <c r="CR20" s="147">
        <v>-17000</v>
      </c>
      <c r="CS20" s="147">
        <v>-71000</v>
      </c>
      <c r="CT20" s="147">
        <v>-122000</v>
      </c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</row>
    <row r="21" spans="1:137" s="146" customFormat="1">
      <c r="C21" s="146" t="s">
        <v>282</v>
      </c>
      <c r="D21" s="147">
        <v>639</v>
      </c>
      <c r="E21" s="147">
        <v>258</v>
      </c>
      <c r="F21" s="147">
        <v>4638</v>
      </c>
      <c r="G21" s="147">
        <v>7300</v>
      </c>
      <c r="H21" s="147">
        <v>9000</v>
      </c>
      <c r="I21" s="147">
        <v>10400</v>
      </c>
      <c r="J21" s="147">
        <v>8600</v>
      </c>
      <c r="K21" s="147">
        <v>8600</v>
      </c>
      <c r="L21" s="147">
        <v>10600</v>
      </c>
      <c r="M21" s="147">
        <v>9400</v>
      </c>
      <c r="N21" s="147">
        <v>11000</v>
      </c>
      <c r="O21" s="147">
        <v>9000</v>
      </c>
      <c r="P21" s="147">
        <v>5000</v>
      </c>
      <c r="Q21" s="147">
        <v>8000</v>
      </c>
      <c r="R21" s="147">
        <v>14000</v>
      </c>
      <c r="S21" s="147">
        <v>15000</v>
      </c>
      <c r="T21" s="147">
        <v>12000</v>
      </c>
      <c r="U21" s="147">
        <v>11000</v>
      </c>
      <c r="V21" s="147">
        <v>20000</v>
      </c>
      <c r="W21" s="147">
        <v>12000</v>
      </c>
      <c r="X21" s="147">
        <v>13000</v>
      </c>
      <c r="Y21" s="147">
        <v>3000</v>
      </c>
      <c r="Z21" s="147">
        <v>8000</v>
      </c>
      <c r="AA21" s="147">
        <v>11000</v>
      </c>
      <c r="AB21" s="147">
        <v>15000</v>
      </c>
      <c r="AC21" s="147">
        <v>15000</v>
      </c>
      <c r="AD21" s="147">
        <v>19000</v>
      </c>
      <c r="AE21" s="147">
        <v>12000</v>
      </c>
      <c r="AF21" s="147">
        <v>12000</v>
      </c>
      <c r="AG21" s="147">
        <v>7000</v>
      </c>
      <c r="AH21" s="147">
        <v>27000</v>
      </c>
      <c r="AI21" s="147">
        <v>18000</v>
      </c>
      <c r="AJ21" s="147">
        <v>18000</v>
      </c>
      <c r="AK21" s="147">
        <v>4000</v>
      </c>
      <c r="AL21" s="147">
        <v>-27000</v>
      </c>
      <c r="AM21" s="147">
        <v>-7000</v>
      </c>
      <c r="AO21" s="146" t="s">
        <v>282</v>
      </c>
      <c r="AQ21" s="147">
        <v>40000</v>
      </c>
      <c r="AR21" s="147">
        <v>-30000</v>
      </c>
      <c r="AS21" s="147">
        <v>20000</v>
      </c>
      <c r="AT21" s="147">
        <v>-30000</v>
      </c>
      <c r="AU21" s="147">
        <v>10000</v>
      </c>
      <c r="AV21" s="147">
        <v>50000</v>
      </c>
      <c r="AW21" s="147">
        <v>-10000</v>
      </c>
      <c r="AX21" s="147">
        <v>20000</v>
      </c>
      <c r="AY21" s="147">
        <v>-40000</v>
      </c>
      <c r="AZ21" s="147">
        <v>10000</v>
      </c>
      <c r="BA21" s="147">
        <v>0</v>
      </c>
      <c r="BB21" s="147">
        <v>10000</v>
      </c>
      <c r="BC21" s="147">
        <v>-170000</v>
      </c>
      <c r="BD21" s="147">
        <v>180000</v>
      </c>
      <c r="BE21" s="147">
        <v>10000</v>
      </c>
      <c r="BF21" s="147">
        <v>20000</v>
      </c>
      <c r="BJ21" s="146" t="s">
        <v>282</v>
      </c>
      <c r="BK21" s="147">
        <v>2838</v>
      </c>
      <c r="BL21" s="147">
        <v>1065</v>
      </c>
      <c r="BM21" s="147">
        <v>3364</v>
      </c>
      <c r="BN21" s="147">
        <v>5200</v>
      </c>
      <c r="BO21" s="147">
        <v>15300</v>
      </c>
      <c r="BP21" s="147">
        <v>8500</v>
      </c>
      <c r="BQ21" s="147">
        <v>21200</v>
      </c>
      <c r="BR21" s="147">
        <v>12200</v>
      </c>
      <c r="BS21" s="147">
        <v>11000</v>
      </c>
      <c r="BT21" s="147">
        <v>8700</v>
      </c>
      <c r="BU21" s="147">
        <v>7000</v>
      </c>
      <c r="BV21" s="147">
        <v>22000</v>
      </c>
      <c r="BW21" s="147">
        <v>3000</v>
      </c>
      <c r="BX21" s="147">
        <v>10000</v>
      </c>
      <c r="BY21" s="147">
        <v>8000</v>
      </c>
      <c r="BZ21" s="147">
        <v>15000</v>
      </c>
      <c r="CA21" s="147">
        <v>17000</v>
      </c>
      <c r="CB21" s="147">
        <v>24000</v>
      </c>
      <c r="CC21" s="147">
        <v>26000</v>
      </c>
      <c r="CD21" s="147">
        <v>3000</v>
      </c>
      <c r="CE21" s="147">
        <v>33000</v>
      </c>
      <c r="CF21" s="147">
        <v>2000</v>
      </c>
      <c r="CG21" s="147">
        <v>22000</v>
      </c>
      <c r="CH21" s="147">
        <v>6000</v>
      </c>
      <c r="CI21" s="147">
        <v>22000</v>
      </c>
      <c r="CJ21" s="147">
        <v>18000</v>
      </c>
      <c r="CK21" s="147">
        <v>-6000</v>
      </c>
      <c r="CL21" s="147">
        <v>-11000</v>
      </c>
      <c r="CM21" s="147">
        <v>13000</v>
      </c>
      <c r="CN21" s="147">
        <v>58000</v>
      </c>
      <c r="CO21" s="147">
        <v>-23000</v>
      </c>
      <c r="CP21" s="192">
        <f>家計主要指標4!CP22</f>
        <v>10000</v>
      </c>
      <c r="CQ21" s="147">
        <v>34000</v>
      </c>
      <c r="CR21" s="147">
        <v>-1000</v>
      </c>
      <c r="CS21" s="147">
        <v>0</v>
      </c>
      <c r="CT21" s="147">
        <v>53000</v>
      </c>
      <c r="CV21" s="146" t="s">
        <v>282</v>
      </c>
      <c r="CX21" s="147">
        <v>80000</v>
      </c>
      <c r="CY21" s="147">
        <v>0</v>
      </c>
      <c r="CZ21" s="147">
        <v>-70000</v>
      </c>
      <c r="DA21" s="147">
        <v>-50000</v>
      </c>
      <c r="DB21" s="147">
        <v>110000</v>
      </c>
      <c r="DC21" s="147">
        <v>30000</v>
      </c>
      <c r="DD21" s="147">
        <v>-30000</v>
      </c>
      <c r="DE21" s="147">
        <v>0</v>
      </c>
      <c r="DF21" s="147">
        <v>-30000</v>
      </c>
      <c r="DG21" s="147">
        <v>50000</v>
      </c>
      <c r="DH21" s="147">
        <v>0</v>
      </c>
      <c r="DI21" s="147">
        <v>-10000</v>
      </c>
      <c r="DJ21" s="147">
        <v>0</v>
      </c>
      <c r="DK21" s="147">
        <v>30000</v>
      </c>
      <c r="DL21" s="147">
        <v>-20000</v>
      </c>
      <c r="DM21" s="147">
        <v>20000</v>
      </c>
      <c r="DP21" s="146" t="s">
        <v>282</v>
      </c>
      <c r="DR21" s="147">
        <v>-50000</v>
      </c>
      <c r="DS21" s="147">
        <v>100000</v>
      </c>
      <c r="DT21" s="147">
        <v>20000</v>
      </c>
      <c r="DU21" s="147">
        <v>-20000</v>
      </c>
      <c r="DV21" s="147">
        <v>-30000</v>
      </c>
      <c r="DW21" s="147">
        <v>20000</v>
      </c>
      <c r="DX21" s="147">
        <v>-40000</v>
      </c>
      <c r="DY21" s="147">
        <v>70000</v>
      </c>
      <c r="DZ21" s="147">
        <v>40000</v>
      </c>
      <c r="EA21" s="147">
        <v>10000</v>
      </c>
      <c r="EB21" s="147">
        <v>30000</v>
      </c>
      <c r="EC21" s="147">
        <v>30000</v>
      </c>
      <c r="ED21" s="147">
        <v>-10000</v>
      </c>
      <c r="EE21" s="147">
        <v>20000</v>
      </c>
      <c r="EF21" s="147">
        <v>-50000</v>
      </c>
      <c r="EG21" s="147">
        <v>290000</v>
      </c>
    </row>
    <row r="22" spans="1:137"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92"/>
      <c r="CQ22" s="15"/>
      <c r="CR22" s="15"/>
      <c r="CS22" s="15"/>
      <c r="CT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</row>
    <row r="23" spans="1:137" s="169" customFormat="1">
      <c r="A23" s="169" t="s">
        <v>287</v>
      </c>
      <c r="D23" s="170">
        <v>11.3</v>
      </c>
      <c r="E23" s="170">
        <v>11.5</v>
      </c>
      <c r="F23" s="170">
        <v>13.3</v>
      </c>
      <c r="G23" s="170">
        <v>15.2</v>
      </c>
      <c r="H23" s="170">
        <v>14.9</v>
      </c>
      <c r="I23" s="170">
        <v>15</v>
      </c>
      <c r="J23" s="170">
        <v>16.7</v>
      </c>
      <c r="K23" s="170">
        <v>16.899999999999999</v>
      </c>
      <c r="L23" s="170">
        <v>17.2</v>
      </c>
      <c r="M23" s="170">
        <v>17.100000000000001</v>
      </c>
      <c r="N23" s="170">
        <v>17.3</v>
      </c>
      <c r="O23" s="170">
        <v>17.3</v>
      </c>
      <c r="P23" s="170">
        <v>15.5</v>
      </c>
      <c r="Q23" s="170">
        <v>14.7</v>
      </c>
      <c r="R23" s="170">
        <v>12.9</v>
      </c>
      <c r="S23" s="170">
        <v>12.5</v>
      </c>
      <c r="T23" s="170">
        <v>13.5</v>
      </c>
      <c r="U23" s="170">
        <v>12.9</v>
      </c>
      <c r="V23" s="170">
        <v>10.7</v>
      </c>
      <c r="W23" s="170">
        <v>12.3</v>
      </c>
      <c r="X23" s="170">
        <v>11.1</v>
      </c>
      <c r="Y23" s="170">
        <v>10.3</v>
      </c>
      <c r="Z23" s="170">
        <v>13.4</v>
      </c>
      <c r="AA23" s="170">
        <v>14.5</v>
      </c>
      <c r="AB23" s="170">
        <v>17.3</v>
      </c>
      <c r="AC23" s="170">
        <v>17</v>
      </c>
      <c r="AD23" s="170">
        <v>16.2</v>
      </c>
      <c r="AE23" s="170">
        <v>16.8</v>
      </c>
      <c r="AF23" s="170">
        <v>14.1</v>
      </c>
      <c r="AG23" s="170">
        <v>15.8</v>
      </c>
      <c r="AH23" s="170">
        <v>16.100000000000001</v>
      </c>
      <c r="AI23" s="170">
        <v>13.5</v>
      </c>
      <c r="AJ23" s="170">
        <v>13.4</v>
      </c>
      <c r="AK23" s="170">
        <v>13.8</v>
      </c>
      <c r="AL23" s="170">
        <v>5.2089950451022746</v>
      </c>
      <c r="AM23" s="170">
        <v>-4.7953216374269001</v>
      </c>
      <c r="AN23" s="169" t="s">
        <v>287</v>
      </c>
      <c r="AQ23" s="170">
        <v>1.6643550624133148</v>
      </c>
      <c r="AR23" s="170">
        <v>-2.6027397260273974</v>
      </c>
      <c r="AS23" s="170">
        <v>2.642559109874826</v>
      </c>
      <c r="AT23" s="170">
        <v>-3.9270687237026647</v>
      </c>
      <c r="AU23" s="170">
        <v>0.55710306406685239</v>
      </c>
      <c r="AV23" s="170">
        <v>-2.510460251046025</v>
      </c>
      <c r="AW23" s="170">
        <v>-6.6290550070521856</v>
      </c>
      <c r="AX23" s="170">
        <v>5.8823529411764701</v>
      </c>
      <c r="AY23" s="170">
        <v>-1.5965166908563133</v>
      </c>
      <c r="AZ23" s="170">
        <v>0</v>
      </c>
      <c r="BA23" s="170">
        <v>1.5536723163841808</v>
      </c>
      <c r="BB23" s="170">
        <v>6.5527065527065522</v>
      </c>
      <c r="BC23" s="170">
        <v>2.6798307475317347</v>
      </c>
      <c r="BD23" s="170">
        <v>-1.3986013986013985</v>
      </c>
      <c r="BE23" s="170">
        <v>3.8781163434903045</v>
      </c>
      <c r="BF23" s="170">
        <v>-0.96021947873799729</v>
      </c>
      <c r="BH23" s="169" t="s">
        <v>287</v>
      </c>
      <c r="BK23" s="170">
        <v>9.5</v>
      </c>
      <c r="BL23" s="170">
        <v>8.6999999999999993</v>
      </c>
      <c r="BM23" s="170">
        <v>6.4</v>
      </c>
      <c r="BN23" s="170">
        <v>13.5</v>
      </c>
      <c r="BO23" s="170">
        <v>10.8</v>
      </c>
      <c r="BP23" s="170">
        <v>15.2</v>
      </c>
      <c r="BQ23" s="170">
        <v>16.100000000000001</v>
      </c>
      <c r="BR23" s="170">
        <v>13.1</v>
      </c>
      <c r="BS23" s="170">
        <v>17.399999999999999</v>
      </c>
      <c r="BT23" s="170">
        <v>17.2</v>
      </c>
      <c r="BU23" s="170">
        <v>11.3</v>
      </c>
      <c r="BV23" s="170">
        <v>16.5</v>
      </c>
      <c r="BW23" s="170">
        <v>14</v>
      </c>
      <c r="BX23" s="170">
        <v>13.4</v>
      </c>
      <c r="BY23" s="170">
        <v>15.1</v>
      </c>
      <c r="BZ23" s="170">
        <v>13.1</v>
      </c>
      <c r="CA23" s="170">
        <v>14</v>
      </c>
      <c r="CB23" s="170">
        <v>10.4</v>
      </c>
      <c r="CC23" s="170">
        <v>10</v>
      </c>
      <c r="CD23" s="170">
        <v>13.9</v>
      </c>
      <c r="CE23" s="170">
        <v>7.1</v>
      </c>
      <c r="CF23" s="170">
        <v>11.1</v>
      </c>
      <c r="CG23" s="170">
        <v>9.9</v>
      </c>
      <c r="CH23" s="170">
        <v>11.1</v>
      </c>
      <c r="CI23" s="170">
        <v>11.5</v>
      </c>
      <c r="CJ23" s="170">
        <v>12.8</v>
      </c>
      <c r="CK23" s="170">
        <v>11.9</v>
      </c>
      <c r="CL23" s="170">
        <v>12.4</v>
      </c>
      <c r="CM23" s="170">
        <v>10.8</v>
      </c>
      <c r="CN23" s="170">
        <v>10.3</v>
      </c>
      <c r="CO23" s="170">
        <v>15.2</v>
      </c>
      <c r="CP23" s="193">
        <f>家計主要指標4!CP24</f>
        <v>16</v>
      </c>
      <c r="CQ23" s="170">
        <v>12.1</v>
      </c>
      <c r="CR23" s="170">
        <v>17.100000000000001</v>
      </c>
      <c r="CS23" s="170">
        <v>-8.6715867158671589</v>
      </c>
      <c r="CT23" s="170">
        <v>25.775459785890746</v>
      </c>
      <c r="CU23" s="169" t="s">
        <v>287</v>
      </c>
      <c r="CX23" s="170">
        <v>-8.5043988269794717</v>
      </c>
      <c r="CY23" s="170">
        <v>17.222222222222221</v>
      </c>
      <c r="CZ23" s="170">
        <v>-8.8235294117647065</v>
      </c>
      <c r="DA23" s="170">
        <v>11.386861313868613</v>
      </c>
      <c r="DB23" s="170">
        <v>-32.296296296296298</v>
      </c>
      <c r="DC23" s="170">
        <v>34.789156626506021</v>
      </c>
      <c r="DD23" s="170">
        <v>-31.653543307086611</v>
      </c>
      <c r="DE23" s="170">
        <v>2.6234567901234565</v>
      </c>
      <c r="DF23" s="170">
        <v>13.253012048192772</v>
      </c>
      <c r="DG23" s="170">
        <v>6.0790273556231007</v>
      </c>
      <c r="DH23" s="170">
        <v>-9.0062111801242235</v>
      </c>
      <c r="DI23" s="170">
        <v>11.639344262295081</v>
      </c>
      <c r="DJ23" s="170">
        <v>-14.664586583463338</v>
      </c>
      <c r="DK23" s="170">
        <v>-9.3129770992366403</v>
      </c>
      <c r="DL23" s="170">
        <v>39.006024096385545</v>
      </c>
      <c r="DM23" s="170">
        <v>-0.4497751124437781</v>
      </c>
      <c r="DO23" s="169" t="s">
        <v>287</v>
      </c>
      <c r="DR23" s="170">
        <v>2.6499302649930265</v>
      </c>
      <c r="DS23" s="170">
        <v>37.067773167358233</v>
      </c>
      <c r="DT23" s="170">
        <v>-36.051502145922747</v>
      </c>
      <c r="DU23" s="170">
        <v>9.9397590361445776</v>
      </c>
      <c r="DV23" s="170">
        <v>23.79603399433428</v>
      </c>
      <c r="DW23" s="170">
        <v>-17.134416543574595</v>
      </c>
      <c r="DX23" s="170">
        <v>38.916256157635473</v>
      </c>
      <c r="DY23" s="170">
        <v>-65.326633165829151</v>
      </c>
      <c r="DZ23" s="170">
        <v>44.01114206128134</v>
      </c>
      <c r="EA23" s="170">
        <v>-21.542940320232898</v>
      </c>
      <c r="EB23" s="170">
        <v>-13.911620294599016</v>
      </c>
      <c r="EC23" s="170">
        <v>11.263318112633181</v>
      </c>
      <c r="ED23" s="170">
        <v>-25.584795321637426</v>
      </c>
      <c r="EE23" s="170">
        <v>25.245441795231415</v>
      </c>
      <c r="EF23" s="170">
        <v>34.666666666666671</v>
      </c>
      <c r="EG23" s="170">
        <v>-22.849462365591396</v>
      </c>
    </row>
    <row r="24" spans="1:137" s="169" customFormat="1">
      <c r="A24" s="169" t="s">
        <v>288</v>
      </c>
      <c r="D24" s="170">
        <v>1</v>
      </c>
      <c r="E24" s="170">
        <v>2.8</v>
      </c>
      <c r="F24" s="170">
        <v>3.7</v>
      </c>
      <c r="G24" s="170">
        <v>3.8</v>
      </c>
      <c r="H24" s="170">
        <v>5.4</v>
      </c>
      <c r="I24" s="170">
        <v>3.9</v>
      </c>
      <c r="J24" s="170">
        <v>3.5</v>
      </c>
      <c r="K24" s="170">
        <v>5.6</v>
      </c>
      <c r="L24" s="170">
        <v>8.1999999999999993</v>
      </c>
      <c r="M24" s="170">
        <v>6.6</v>
      </c>
      <c r="N24" s="170">
        <v>5.4</v>
      </c>
      <c r="O24" s="170">
        <v>4.2</v>
      </c>
      <c r="P24" s="170">
        <v>3.4</v>
      </c>
      <c r="Q24" s="170">
        <v>4.7</v>
      </c>
      <c r="R24" s="170">
        <v>5.4</v>
      </c>
      <c r="S24" s="170">
        <v>2.9</v>
      </c>
      <c r="T24" s="170">
        <v>3.2</v>
      </c>
      <c r="U24" s="170">
        <v>1.7</v>
      </c>
      <c r="V24" s="170">
        <v>1.9</v>
      </c>
      <c r="W24" s="170">
        <v>1.4</v>
      </c>
      <c r="X24" s="170">
        <v>2.6</v>
      </c>
      <c r="Y24" s="170">
        <v>0.5</v>
      </c>
      <c r="Z24" s="170">
        <v>2.8</v>
      </c>
      <c r="AA24" s="170">
        <v>3.6</v>
      </c>
      <c r="AB24" s="170">
        <v>3.2</v>
      </c>
      <c r="AC24" s="170">
        <v>1.5</v>
      </c>
      <c r="AD24" s="170">
        <v>2.6</v>
      </c>
      <c r="AE24" s="170">
        <v>1</v>
      </c>
      <c r="AF24" s="170">
        <v>3.7</v>
      </c>
      <c r="AG24" s="170">
        <v>5</v>
      </c>
      <c r="AH24" s="170">
        <v>4.5</v>
      </c>
      <c r="AI24" s="170">
        <v>6.2</v>
      </c>
      <c r="AJ24" s="170">
        <v>5.0999999999999996</v>
      </c>
      <c r="AK24" s="170">
        <v>1.2</v>
      </c>
      <c r="AL24" s="170">
        <v>7.4450514547071522</v>
      </c>
      <c r="AM24" s="170">
        <v>-6.9135802469135799</v>
      </c>
      <c r="AN24" s="169" t="s">
        <v>288</v>
      </c>
      <c r="AQ24" s="170">
        <v>-0.27739251040221913</v>
      </c>
      <c r="AR24" s="170">
        <v>6.8493150684931505</v>
      </c>
      <c r="AS24" s="170">
        <v>-5.4242002781641165</v>
      </c>
      <c r="AT24" s="170">
        <v>1.1220196353436185</v>
      </c>
      <c r="AU24" s="170">
        <v>5.5710306406685239</v>
      </c>
      <c r="AV24" s="170">
        <v>-1.6736401673640167</v>
      </c>
      <c r="AW24" s="170">
        <v>-1.2693935119887165</v>
      </c>
      <c r="AX24" s="170">
        <v>5.1649928263988523</v>
      </c>
      <c r="AY24" s="170">
        <v>-4.6444121915820027</v>
      </c>
      <c r="AZ24" s="170">
        <v>6.9464544138929094</v>
      </c>
      <c r="BA24" s="170">
        <v>6.3559322033898304</v>
      </c>
      <c r="BB24" s="170">
        <v>2.2792022792022792</v>
      </c>
      <c r="BC24" s="170">
        <v>-0.14104372355430184</v>
      </c>
      <c r="BD24" s="170">
        <v>3.6363636363636362</v>
      </c>
      <c r="BE24" s="170">
        <v>1.8005540166204987</v>
      </c>
      <c r="BF24" s="170">
        <v>3.7037037037037033</v>
      </c>
      <c r="BH24" s="169" t="s">
        <v>288</v>
      </c>
      <c r="BK24" s="170">
        <v>2.1</v>
      </c>
      <c r="BL24" s="170">
        <v>5</v>
      </c>
      <c r="BM24" s="170">
        <v>3.5</v>
      </c>
      <c r="BN24" s="170">
        <v>6</v>
      </c>
      <c r="BO24" s="170">
        <v>5.5</v>
      </c>
      <c r="BP24" s="170">
        <v>4.3</v>
      </c>
      <c r="BQ24" s="170">
        <v>4.5</v>
      </c>
      <c r="BR24" s="170">
        <v>9.1999999999999993</v>
      </c>
      <c r="BS24" s="170">
        <v>10.9</v>
      </c>
      <c r="BT24" s="170">
        <v>1.3</v>
      </c>
      <c r="BU24" s="170">
        <v>14.7</v>
      </c>
      <c r="BV24" s="170">
        <v>3.8</v>
      </c>
      <c r="BW24" s="170">
        <v>3.4</v>
      </c>
      <c r="BX24" s="170">
        <v>9</v>
      </c>
      <c r="BY24" s="170">
        <v>4.4000000000000004</v>
      </c>
      <c r="BZ24" s="170">
        <v>2.6</v>
      </c>
      <c r="CA24" s="170">
        <v>5.6</v>
      </c>
      <c r="CB24" s="170">
        <v>5.7</v>
      </c>
      <c r="CC24" s="170">
        <v>2.1</v>
      </c>
      <c r="CD24" s="170">
        <v>1.4</v>
      </c>
      <c r="CE24" s="170">
        <v>5.5</v>
      </c>
      <c r="CF24" s="170">
        <v>1.4</v>
      </c>
      <c r="CG24" s="170">
        <v>2</v>
      </c>
      <c r="CH24" s="170">
        <v>8.6999999999999993</v>
      </c>
      <c r="CI24" s="170">
        <v>4.4000000000000004</v>
      </c>
      <c r="CJ24" s="170">
        <v>0.3</v>
      </c>
      <c r="CK24" s="170">
        <v>0.3</v>
      </c>
      <c r="CL24" s="170">
        <v>-1.2</v>
      </c>
      <c r="CM24" s="170">
        <v>1</v>
      </c>
      <c r="CN24" s="170">
        <v>8.5</v>
      </c>
      <c r="CO24" s="170">
        <v>6.8</v>
      </c>
      <c r="CP24" s="193">
        <f>家計主要指標4!CP25</f>
        <v>5.3</v>
      </c>
      <c r="CQ24" s="170">
        <v>8.1999999999999993</v>
      </c>
      <c r="CR24" s="170">
        <v>-1.9</v>
      </c>
      <c r="CS24" s="170">
        <v>-3.0706378492356352</v>
      </c>
      <c r="CT24" s="170">
        <v>9.2643425748009882</v>
      </c>
      <c r="CU24" s="169" t="s">
        <v>288</v>
      </c>
      <c r="CX24" s="170">
        <v>3.225806451612903</v>
      </c>
      <c r="CY24" s="170">
        <v>5.1388888888888884</v>
      </c>
      <c r="CZ24" s="170">
        <v>6.0371517027863781</v>
      </c>
      <c r="DA24" s="170">
        <v>7.1532846715328464</v>
      </c>
      <c r="DB24" s="170">
        <v>6.3703703703703702</v>
      </c>
      <c r="DC24" s="170">
        <v>-12.5</v>
      </c>
      <c r="DD24" s="170">
        <v>-15.905511811023624</v>
      </c>
      <c r="DE24" s="170">
        <v>19.290123456790123</v>
      </c>
      <c r="DF24" s="170">
        <v>-10.090361445783133</v>
      </c>
      <c r="DG24" s="170">
        <v>22.036474164133736</v>
      </c>
      <c r="DH24" s="170">
        <v>-16.304347826086957</v>
      </c>
      <c r="DI24" s="170">
        <v>-3.9344262295081971</v>
      </c>
      <c r="DJ24" s="170">
        <v>0.62402496099843996</v>
      </c>
      <c r="DK24" s="170">
        <v>16.946564885496183</v>
      </c>
      <c r="DL24" s="170">
        <v>-9.6385542168674707</v>
      </c>
      <c r="DM24" s="170">
        <v>10.794602698650674</v>
      </c>
      <c r="DO24" s="169" t="s">
        <v>288</v>
      </c>
      <c r="DR24" s="170">
        <v>16.039051603905161</v>
      </c>
      <c r="DS24" s="170">
        <v>26.141078838174277</v>
      </c>
      <c r="DT24" s="170">
        <v>-9.7281831187410592</v>
      </c>
      <c r="DU24" s="170">
        <v>-34.036144578313255</v>
      </c>
      <c r="DV24" s="170">
        <v>24.929178470254957</v>
      </c>
      <c r="DW24" s="170">
        <v>7.3855243722304289</v>
      </c>
      <c r="DX24" s="170">
        <v>-12.643678160919542</v>
      </c>
      <c r="DY24" s="170">
        <v>-1.1725293132328307</v>
      </c>
      <c r="DZ24" s="170">
        <v>4.1782729805013927</v>
      </c>
      <c r="EA24" s="170">
        <v>-3.9301310043668125</v>
      </c>
      <c r="EB24" s="170">
        <v>-8.8379705400981994</v>
      </c>
      <c r="EC24" s="170">
        <v>33.333333333333329</v>
      </c>
      <c r="ED24" s="170">
        <v>0</v>
      </c>
      <c r="EE24" s="170">
        <v>5.46984572230014</v>
      </c>
      <c r="EF24" s="170">
        <v>5.6000000000000005</v>
      </c>
      <c r="EG24" s="170">
        <v>43.145161290322584</v>
      </c>
    </row>
  </sheetData>
  <phoneticPr fontId="1"/>
  <pageMargins left="0.7" right="0.7" top="0.75" bottom="0.75" header="0.3" footer="0.3"/>
  <pageSetup paperSize="9" scale="93" orientation="landscape" r:id="rId1"/>
  <colBreaks count="4" manualBreakCount="4">
    <brk id="39" max="1048575" man="1"/>
    <brk id="59" max="1048575" man="1"/>
    <brk id="98" max="1048575" man="1"/>
    <brk id="11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31A22-CE3B-479E-908E-1E672254ACF1}">
  <dimension ref="A1:EG66"/>
  <sheetViews>
    <sheetView view="pageBreakPreview" topLeftCell="C22" zoomScale="95" zoomScaleNormal="100" zoomScaleSheetLayoutView="95" workbookViewId="0">
      <selection activeCell="T27" sqref="C27:T30"/>
    </sheetView>
  </sheetViews>
  <sheetFormatPr defaultRowHeight="18"/>
  <cols>
    <col min="1" max="1" width="3.4140625" customWidth="1"/>
    <col min="2" max="2" width="3.83203125" customWidth="1"/>
    <col min="3" max="3" width="25" customWidth="1"/>
    <col min="4" max="5" width="10" bestFit="1" customWidth="1"/>
    <col min="6" max="7" width="11.6640625" bestFit="1" customWidth="1"/>
    <col min="8" max="8" width="10" bestFit="1" customWidth="1"/>
    <col min="9" max="9" width="11.6640625" bestFit="1" customWidth="1"/>
    <col min="10" max="10" width="10" bestFit="1" customWidth="1"/>
    <col min="11" max="11" width="11.6640625" bestFit="1" customWidth="1"/>
    <col min="12" max="12" width="10" bestFit="1" customWidth="1"/>
    <col min="13" max="13" width="11.6640625" bestFit="1" customWidth="1"/>
    <col min="14" max="15" width="10" bestFit="1" customWidth="1"/>
    <col min="16" max="16" width="11.6640625" bestFit="1" customWidth="1"/>
    <col min="17" max="18" width="10" bestFit="1" customWidth="1"/>
    <col min="19" max="19" width="11.6640625" bestFit="1" customWidth="1"/>
    <col min="20" max="38" width="10" bestFit="1" customWidth="1"/>
    <col min="39" max="39" width="10.1640625" bestFit="1" customWidth="1"/>
    <col min="40" max="40" width="10.4140625" customWidth="1"/>
    <col min="41" max="41" width="10.75" customWidth="1"/>
    <col min="42" max="42" width="13.4140625" customWidth="1"/>
    <col min="43" max="43" width="12.25" customWidth="1"/>
    <col min="44" max="44" width="12.1640625" customWidth="1"/>
    <col min="45" max="46" width="12.33203125" customWidth="1"/>
    <col min="47" max="47" width="11.6640625" bestFit="1" customWidth="1"/>
    <col min="48" max="48" width="10.1640625" bestFit="1" customWidth="1"/>
    <col min="49" max="49" width="11.6640625" bestFit="1" customWidth="1"/>
    <col min="50" max="50" width="11.5" customWidth="1"/>
    <col min="51" max="51" width="10.1640625" bestFit="1" customWidth="1"/>
    <col min="52" max="52" width="12.9140625" customWidth="1"/>
    <col min="53" max="53" width="11.6640625" bestFit="1" customWidth="1"/>
    <col min="54" max="54" width="10" bestFit="1" customWidth="1"/>
    <col min="55" max="55" width="11.6640625" bestFit="1" customWidth="1"/>
    <col min="56" max="58" width="10.1640625" bestFit="1" customWidth="1"/>
    <col min="60" max="60" width="3.4140625" customWidth="1"/>
    <col min="61" max="61" width="3.83203125" customWidth="1"/>
    <col min="62" max="62" width="25" customWidth="1"/>
    <col min="63" max="66" width="8.75" bestFit="1" customWidth="1"/>
    <col min="67" max="93" width="9.1640625" bestFit="1" customWidth="1"/>
    <col min="94" max="94" width="8.6640625" style="4"/>
    <col min="95" max="95" width="9.1640625" bestFit="1" customWidth="1"/>
    <col min="96" max="98" width="10" bestFit="1" customWidth="1"/>
    <col min="99" max="99" width="3.1640625" customWidth="1"/>
    <col min="100" max="100" width="4.1640625" customWidth="1"/>
    <col min="101" max="101" width="18.83203125" customWidth="1"/>
    <col min="102" max="102" width="10" bestFit="1" customWidth="1"/>
    <col min="103" max="103" width="9.1640625" bestFit="1" customWidth="1"/>
    <col min="104" max="104" width="10" bestFit="1" customWidth="1"/>
    <col min="105" max="105" width="9.1640625" bestFit="1" customWidth="1"/>
    <col min="106" max="106" width="11.6640625" bestFit="1" customWidth="1"/>
    <col min="107" max="107" width="10" bestFit="1" customWidth="1"/>
    <col min="108" max="108" width="11.6640625" bestFit="1" customWidth="1"/>
    <col min="109" max="109" width="9.1640625" bestFit="1" customWidth="1"/>
    <col min="110" max="111" width="10" bestFit="1" customWidth="1"/>
    <col min="112" max="112" width="11.6640625" bestFit="1" customWidth="1"/>
    <col min="113" max="113" width="10" bestFit="1" customWidth="1"/>
    <col min="114" max="114" width="11.6640625" bestFit="1" customWidth="1"/>
    <col min="115" max="117" width="10" bestFit="1" customWidth="1"/>
    <col min="119" max="119" width="3.1640625" customWidth="1"/>
    <col min="120" max="120" width="4.1640625" customWidth="1"/>
    <col min="121" max="121" width="18.83203125" customWidth="1"/>
    <col min="122" max="123" width="10" bestFit="1" customWidth="1"/>
    <col min="124" max="125" width="11.6640625" bestFit="1" customWidth="1"/>
    <col min="126" max="126" width="9.1640625" bestFit="1" customWidth="1"/>
    <col min="127" max="127" width="11.6640625" bestFit="1" customWidth="1"/>
    <col min="128" max="128" width="10" bestFit="1" customWidth="1"/>
    <col min="129" max="129" width="11.6640625" bestFit="1" customWidth="1"/>
    <col min="130" max="130" width="10" bestFit="1" customWidth="1"/>
    <col min="131" max="131" width="11.6640625" bestFit="1" customWidth="1"/>
    <col min="132" max="133" width="10" bestFit="1" customWidth="1"/>
    <col min="134" max="134" width="11.6640625" bestFit="1" customWidth="1"/>
    <col min="135" max="135" width="10" bestFit="1" customWidth="1"/>
    <col min="136" max="136" width="9.1640625" bestFit="1" customWidth="1"/>
    <col min="137" max="137" width="11.6640625" bestFit="1" customWidth="1"/>
  </cols>
  <sheetData>
    <row r="1" spans="1:137">
      <c r="A1" t="s">
        <v>268</v>
      </c>
      <c r="BH1" t="s">
        <v>268</v>
      </c>
    </row>
    <row r="2" spans="1:137">
      <c r="A2" s="84" t="s">
        <v>284</v>
      </c>
      <c r="BH2" t="s">
        <v>273</v>
      </c>
    </row>
    <row r="3" spans="1:137">
      <c r="A3" t="s">
        <v>366</v>
      </c>
      <c r="D3" s="15" t="s">
        <v>0</v>
      </c>
      <c r="E3" s="15" t="s">
        <v>18</v>
      </c>
      <c r="F3" s="15" t="s">
        <v>21</v>
      </c>
      <c r="G3" s="15" t="s">
        <v>22</v>
      </c>
      <c r="H3" s="15" t="s">
        <v>23</v>
      </c>
      <c r="I3" s="15" t="s">
        <v>24</v>
      </c>
      <c r="J3" s="15" t="s">
        <v>25</v>
      </c>
      <c r="K3" s="15" t="s">
        <v>26</v>
      </c>
      <c r="L3" s="15" t="s">
        <v>27</v>
      </c>
      <c r="M3" s="15" t="s">
        <v>28</v>
      </c>
      <c r="N3" s="15" t="s">
        <v>29</v>
      </c>
      <c r="O3" s="15" t="s">
        <v>30</v>
      </c>
      <c r="P3" s="15" t="s">
        <v>31</v>
      </c>
      <c r="Q3" s="15" t="s">
        <v>32</v>
      </c>
      <c r="R3" s="15" t="s">
        <v>33</v>
      </c>
      <c r="S3" s="15" t="s">
        <v>34</v>
      </c>
      <c r="T3" s="15" t="s">
        <v>35</v>
      </c>
      <c r="U3" s="15" t="s">
        <v>36</v>
      </c>
      <c r="V3" s="15" t="s">
        <v>37</v>
      </c>
      <c r="W3" s="15" t="s">
        <v>38</v>
      </c>
      <c r="X3" s="15" t="s">
        <v>39</v>
      </c>
      <c r="Y3" s="15" t="s">
        <v>40</v>
      </c>
      <c r="Z3" s="15" t="s">
        <v>41</v>
      </c>
      <c r="AA3" s="15" t="s">
        <v>42</v>
      </c>
      <c r="AB3" s="15" t="s">
        <v>43</v>
      </c>
      <c r="AC3" s="15" t="s">
        <v>45</v>
      </c>
      <c r="AD3" s="15" t="s">
        <v>46</v>
      </c>
      <c r="AE3" s="15" t="s">
        <v>47</v>
      </c>
      <c r="AF3" s="15" t="s">
        <v>48</v>
      </c>
      <c r="AG3" s="15" t="s">
        <v>49</v>
      </c>
      <c r="AH3" s="15" t="s">
        <v>50</v>
      </c>
      <c r="AI3" s="15" t="s">
        <v>51</v>
      </c>
      <c r="AJ3" s="15" t="s">
        <v>52</v>
      </c>
      <c r="AK3" s="15" t="s">
        <v>53</v>
      </c>
      <c r="AL3" s="15" t="s">
        <v>54</v>
      </c>
      <c r="AM3" s="15" t="s">
        <v>59</v>
      </c>
      <c r="AN3" t="s">
        <v>176</v>
      </c>
      <c r="AQ3" s="15" t="s">
        <v>62</v>
      </c>
      <c r="AR3" s="15" t="s">
        <v>63</v>
      </c>
      <c r="AS3" s="15" t="s">
        <v>64</v>
      </c>
      <c r="AT3" s="15" t="s">
        <v>65</v>
      </c>
      <c r="AU3" s="15" t="s">
        <v>89</v>
      </c>
      <c r="AV3" s="15" t="s">
        <v>90</v>
      </c>
      <c r="AW3" s="15" t="s">
        <v>91</v>
      </c>
      <c r="AX3" s="15" t="s">
        <v>148</v>
      </c>
      <c r="AY3" s="15" t="s">
        <v>149</v>
      </c>
      <c r="AZ3" s="15" t="s">
        <v>150</v>
      </c>
      <c r="BA3" s="15" t="s">
        <v>151</v>
      </c>
      <c r="BB3" s="15" t="s">
        <v>152</v>
      </c>
      <c r="BC3" s="15" t="s">
        <v>153</v>
      </c>
      <c r="BD3" s="15" t="s">
        <v>154</v>
      </c>
      <c r="BE3" s="15" t="s">
        <v>155</v>
      </c>
      <c r="BF3" s="15" t="s">
        <v>156</v>
      </c>
      <c r="BH3" t="s">
        <v>365</v>
      </c>
      <c r="BK3" s="15" t="s">
        <v>0</v>
      </c>
      <c r="BL3" s="15" t="s">
        <v>18</v>
      </c>
      <c r="BM3" s="15" t="s">
        <v>21</v>
      </c>
      <c r="BN3" s="15" t="s">
        <v>22</v>
      </c>
      <c r="BO3" s="15" t="s">
        <v>23</v>
      </c>
      <c r="BP3" s="15" t="s">
        <v>24</v>
      </c>
      <c r="BQ3" s="15" t="s">
        <v>25</v>
      </c>
      <c r="BR3" s="15" t="s">
        <v>26</v>
      </c>
      <c r="BS3" s="15" t="s">
        <v>27</v>
      </c>
      <c r="BT3" s="15" t="s">
        <v>28</v>
      </c>
      <c r="BU3" s="15" t="s">
        <v>29</v>
      </c>
      <c r="BV3" s="15" t="s">
        <v>30</v>
      </c>
      <c r="BW3" s="15" t="s">
        <v>31</v>
      </c>
      <c r="BX3" s="15" t="s">
        <v>32</v>
      </c>
      <c r="BY3" s="15" t="s">
        <v>33</v>
      </c>
      <c r="BZ3" s="15" t="s">
        <v>34</v>
      </c>
      <c r="CA3" s="15" t="s">
        <v>35</v>
      </c>
      <c r="CB3" s="15" t="s">
        <v>36</v>
      </c>
      <c r="CC3" s="15" t="s">
        <v>37</v>
      </c>
      <c r="CD3" s="15" t="s">
        <v>38</v>
      </c>
      <c r="CE3" s="15" t="s">
        <v>39</v>
      </c>
      <c r="CF3" s="15" t="s">
        <v>40</v>
      </c>
      <c r="CG3" s="15" t="s">
        <v>41</v>
      </c>
      <c r="CH3" s="15" t="s">
        <v>42</v>
      </c>
      <c r="CI3" s="15" t="s">
        <v>43</v>
      </c>
      <c r="CJ3" s="15" t="s">
        <v>45</v>
      </c>
      <c r="CK3" s="15" t="s">
        <v>46</v>
      </c>
      <c r="CL3" s="15" t="s">
        <v>47</v>
      </c>
      <c r="CM3" s="15" t="s">
        <v>48</v>
      </c>
      <c r="CN3" s="15" t="s">
        <v>49</v>
      </c>
      <c r="CO3" s="15" t="s">
        <v>50</v>
      </c>
      <c r="CP3" s="20" t="s">
        <v>51</v>
      </c>
      <c r="CQ3" s="15" t="s">
        <v>52</v>
      </c>
      <c r="CR3" s="15" t="s">
        <v>53</v>
      </c>
      <c r="CS3" s="15" t="s">
        <v>54</v>
      </c>
      <c r="CT3" s="15" t="s">
        <v>59</v>
      </c>
      <c r="CU3" t="s">
        <v>365</v>
      </c>
      <c r="CX3" s="15" t="s">
        <v>62</v>
      </c>
      <c r="CY3" s="15" t="s">
        <v>63</v>
      </c>
      <c r="CZ3" s="15" t="s">
        <v>64</v>
      </c>
      <c r="DA3" s="15" t="s">
        <v>65</v>
      </c>
      <c r="DB3" s="15" t="s">
        <v>89</v>
      </c>
      <c r="DC3" s="15" t="s">
        <v>90</v>
      </c>
      <c r="DD3" s="15" t="s">
        <v>91</v>
      </c>
      <c r="DE3" s="15" t="s">
        <v>148</v>
      </c>
      <c r="DF3" s="15" t="s">
        <v>149</v>
      </c>
      <c r="DG3" s="15" t="s">
        <v>150</v>
      </c>
      <c r="DH3" s="15" t="s">
        <v>151</v>
      </c>
      <c r="DI3" s="15" t="s">
        <v>152</v>
      </c>
      <c r="DJ3" s="15" t="s">
        <v>153</v>
      </c>
      <c r="DK3" s="15" t="s">
        <v>154</v>
      </c>
      <c r="DL3" s="15" t="s">
        <v>155</v>
      </c>
      <c r="DM3" s="15" t="s">
        <v>156</v>
      </c>
      <c r="DO3" t="s">
        <v>328</v>
      </c>
      <c r="DR3" s="15" t="s">
        <v>62</v>
      </c>
      <c r="DS3" s="15" t="s">
        <v>63</v>
      </c>
      <c r="DT3" s="15" t="s">
        <v>64</v>
      </c>
      <c r="DU3" s="15" t="s">
        <v>65</v>
      </c>
      <c r="DV3" s="15" t="s">
        <v>89</v>
      </c>
      <c r="DW3" s="15" t="s">
        <v>90</v>
      </c>
      <c r="DX3" s="15" t="s">
        <v>91</v>
      </c>
      <c r="DY3" s="15" t="s">
        <v>148</v>
      </c>
      <c r="DZ3" s="15" t="s">
        <v>149</v>
      </c>
      <c r="EA3" s="15" t="s">
        <v>150</v>
      </c>
      <c r="EB3" s="15" t="s">
        <v>151</v>
      </c>
      <c r="EC3" s="15" t="s">
        <v>152</v>
      </c>
      <c r="ED3" s="15" t="s">
        <v>153</v>
      </c>
      <c r="EE3" s="15" t="s">
        <v>154</v>
      </c>
      <c r="EF3" s="15" t="s">
        <v>155</v>
      </c>
      <c r="EG3" s="15" t="s">
        <v>156</v>
      </c>
    </row>
    <row r="4" spans="1:137" s="146" customFormat="1">
      <c r="A4" s="146" t="s">
        <v>269</v>
      </c>
      <c r="D4" s="147">
        <v>775167</v>
      </c>
      <c r="E4" s="147">
        <v>838178</v>
      </c>
      <c r="F4" s="147">
        <v>920074</v>
      </c>
      <c r="G4" s="147">
        <v>1038500</v>
      </c>
      <c r="H4" s="147">
        <v>1158600</v>
      </c>
      <c r="I4" s="147">
        <v>1402300</v>
      </c>
      <c r="J4" s="147">
        <v>1584500</v>
      </c>
      <c r="K4" s="147">
        <v>1788200</v>
      </c>
      <c r="L4" s="147">
        <v>2099700</v>
      </c>
      <c r="M4" s="147">
        <v>2570500</v>
      </c>
      <c r="N4" s="147">
        <v>2986000</v>
      </c>
      <c r="O4" s="147">
        <v>3328000</v>
      </c>
      <c r="P4" s="147">
        <v>3654000</v>
      </c>
      <c r="Q4" s="147">
        <v>3874000</v>
      </c>
      <c r="R4" s="147">
        <v>4134000</v>
      </c>
      <c r="S4" s="147">
        <v>4493000</v>
      </c>
      <c r="T4" s="147">
        <v>4795000</v>
      </c>
      <c r="U4" s="147">
        <v>5024000</v>
      </c>
      <c r="V4" s="147">
        <v>5261000</v>
      </c>
      <c r="W4" s="147">
        <v>5453000</v>
      </c>
      <c r="X4" s="147">
        <v>5655000</v>
      </c>
      <c r="Y4" s="147">
        <v>5851000</v>
      </c>
      <c r="Z4" s="147">
        <v>6069000</v>
      </c>
      <c r="AA4" s="147">
        <v>6210000</v>
      </c>
      <c r="AB4" s="147">
        <v>6523000</v>
      </c>
      <c r="AC4" s="147">
        <v>6941000</v>
      </c>
      <c r="AD4" s="147">
        <v>7300000</v>
      </c>
      <c r="AE4" s="147">
        <v>7656000</v>
      </c>
      <c r="AF4" s="147">
        <v>7712000</v>
      </c>
      <c r="AG4" s="147">
        <v>7670000</v>
      </c>
      <c r="AH4" s="147">
        <v>7796000</v>
      </c>
      <c r="AI4" s="147">
        <v>7808000</v>
      </c>
      <c r="AJ4" s="147">
        <v>7786000</v>
      </c>
      <c r="AK4" s="147">
        <v>8079000</v>
      </c>
      <c r="AL4" s="147">
        <v>7871000</v>
      </c>
      <c r="AM4" s="147">
        <v>7695000</v>
      </c>
      <c r="AN4" s="146" t="s">
        <v>269</v>
      </c>
      <c r="AQ4" s="147">
        <v>7210000</v>
      </c>
      <c r="AR4" s="147">
        <v>7300000</v>
      </c>
      <c r="AS4" s="147">
        <v>7190000</v>
      </c>
      <c r="AT4" s="147">
        <v>7130000</v>
      </c>
      <c r="AU4" s="147">
        <v>7180000</v>
      </c>
      <c r="AV4" s="147">
        <v>7170000</v>
      </c>
      <c r="AW4" s="147">
        <v>7090000</v>
      </c>
      <c r="AX4" s="147">
        <v>6970000</v>
      </c>
      <c r="AY4" s="147">
        <v>6890000</v>
      </c>
      <c r="AZ4" s="147">
        <v>6910000</v>
      </c>
      <c r="BA4" s="147">
        <v>7080000</v>
      </c>
      <c r="BB4" s="147">
        <v>7020000</v>
      </c>
      <c r="BC4" s="147">
        <v>7090000</v>
      </c>
      <c r="BD4" s="147">
        <v>7150000</v>
      </c>
      <c r="BE4" s="147">
        <v>7220000</v>
      </c>
      <c r="BF4" s="147">
        <v>7290000</v>
      </c>
      <c r="BH4" s="146" t="s">
        <v>269</v>
      </c>
      <c r="BK4" s="147">
        <v>666119</v>
      </c>
      <c r="BL4" s="147">
        <v>744995</v>
      </c>
      <c r="BM4" s="147">
        <v>828422</v>
      </c>
      <c r="BN4" s="147">
        <v>964600</v>
      </c>
      <c r="BO4" s="147">
        <v>1061400</v>
      </c>
      <c r="BP4" s="147">
        <v>1438100</v>
      </c>
      <c r="BQ4" s="147">
        <v>1450200</v>
      </c>
      <c r="BR4" s="147">
        <v>1632300</v>
      </c>
      <c r="BS4" s="147">
        <v>1887600</v>
      </c>
      <c r="BT4" s="147">
        <v>2276200</v>
      </c>
      <c r="BU4" s="147">
        <v>2939000</v>
      </c>
      <c r="BV4" s="147">
        <v>3192000</v>
      </c>
      <c r="BW4" s="147">
        <v>3557000</v>
      </c>
      <c r="BX4" s="147">
        <v>3849000</v>
      </c>
      <c r="BY4" s="147">
        <v>4061000</v>
      </c>
      <c r="BZ4" s="147">
        <v>4629000</v>
      </c>
      <c r="CA4" s="147">
        <v>4510000</v>
      </c>
      <c r="CB4" s="147">
        <v>4792000</v>
      </c>
      <c r="CC4" s="147">
        <v>5096000</v>
      </c>
      <c r="CD4" s="147">
        <v>5349000</v>
      </c>
      <c r="CE4" s="147">
        <v>5482000</v>
      </c>
      <c r="CF4" s="147">
        <v>5328000</v>
      </c>
      <c r="CG4" s="147">
        <v>5430000</v>
      </c>
      <c r="CH4" s="147">
        <v>5595000</v>
      </c>
      <c r="CI4" s="147">
        <v>5815000</v>
      </c>
      <c r="CJ4" s="147">
        <v>6473000</v>
      </c>
      <c r="CK4" s="147">
        <v>6269000</v>
      </c>
      <c r="CL4" s="147">
        <v>7001000</v>
      </c>
      <c r="CM4" s="147">
        <v>6945000</v>
      </c>
      <c r="CN4" s="147">
        <v>7190000</v>
      </c>
      <c r="CO4" s="147">
        <v>7707000</v>
      </c>
      <c r="CP4" s="192">
        <f>家計主要指標4!CP5</f>
        <v>7346000</v>
      </c>
      <c r="CQ4" s="147">
        <v>7438000</v>
      </c>
      <c r="CR4" s="147">
        <v>7348000</v>
      </c>
      <c r="CS4" s="147">
        <v>7588000</v>
      </c>
      <c r="CT4" s="147">
        <v>7286000</v>
      </c>
      <c r="CU4" s="146" t="s">
        <v>269</v>
      </c>
      <c r="CX4" s="147">
        <v>6820000</v>
      </c>
      <c r="CY4" s="147">
        <v>7200000</v>
      </c>
      <c r="CZ4" s="147">
        <v>6460000</v>
      </c>
      <c r="DA4" s="147">
        <v>6850000</v>
      </c>
      <c r="DB4" s="147">
        <v>6750000</v>
      </c>
      <c r="DC4" s="147">
        <v>6640000</v>
      </c>
      <c r="DD4" s="147">
        <v>6350000</v>
      </c>
      <c r="DE4" s="147">
        <v>6480000</v>
      </c>
      <c r="DF4" s="147">
        <v>6640000</v>
      </c>
      <c r="DG4" s="147">
        <v>6580000</v>
      </c>
      <c r="DH4" s="147">
        <v>6440000</v>
      </c>
      <c r="DI4" s="147">
        <v>6100000</v>
      </c>
      <c r="DJ4" s="147">
        <v>6410000</v>
      </c>
      <c r="DK4" s="147">
        <v>6550000</v>
      </c>
      <c r="DL4" s="147">
        <v>6640000</v>
      </c>
      <c r="DM4" s="147">
        <v>6670000</v>
      </c>
      <c r="DO4" s="146" t="s">
        <v>269</v>
      </c>
      <c r="DR4" s="147">
        <v>7170000</v>
      </c>
      <c r="DS4" s="147">
        <v>7230000</v>
      </c>
      <c r="DT4" s="147">
        <v>6990000</v>
      </c>
      <c r="DU4" s="147">
        <v>6640000</v>
      </c>
      <c r="DV4" s="147">
        <v>7060000</v>
      </c>
      <c r="DW4" s="147">
        <v>6770000</v>
      </c>
      <c r="DX4" s="147">
        <v>6090000</v>
      </c>
      <c r="DY4" s="147">
        <v>5970000</v>
      </c>
      <c r="DZ4" s="147">
        <v>7180000</v>
      </c>
      <c r="EA4" s="147">
        <v>6870000</v>
      </c>
      <c r="EB4" s="147">
        <v>6110000</v>
      </c>
      <c r="EC4" s="147">
        <v>6570000</v>
      </c>
      <c r="ED4" s="147">
        <v>6840000</v>
      </c>
      <c r="EE4" s="147">
        <v>7130000</v>
      </c>
      <c r="EF4" s="147">
        <v>7500000</v>
      </c>
      <c r="EG4" s="147">
        <v>7440000</v>
      </c>
    </row>
    <row r="5" spans="1:137" s="146" customFormat="1">
      <c r="A5" s="146" t="s">
        <v>270</v>
      </c>
      <c r="D5" s="147">
        <v>87648</v>
      </c>
      <c r="E5" s="147">
        <v>96070</v>
      </c>
      <c r="F5" s="147">
        <v>122222</v>
      </c>
      <c r="G5" s="147">
        <v>157700</v>
      </c>
      <c r="H5" s="147">
        <v>172800</v>
      </c>
      <c r="I5" s="147">
        <v>210200</v>
      </c>
      <c r="J5" s="147">
        <v>264300</v>
      </c>
      <c r="K5" s="147">
        <v>301700</v>
      </c>
      <c r="L5" s="147">
        <v>361600</v>
      </c>
      <c r="M5" s="147">
        <v>438800</v>
      </c>
      <c r="N5" s="147">
        <v>515000</v>
      </c>
      <c r="O5" s="147">
        <v>577000</v>
      </c>
      <c r="P5" s="147">
        <v>565000</v>
      </c>
      <c r="Q5" s="147">
        <v>571000</v>
      </c>
      <c r="R5" s="147">
        <v>534000</v>
      </c>
      <c r="S5" s="147">
        <v>561000</v>
      </c>
      <c r="T5" s="147">
        <v>647000</v>
      </c>
      <c r="U5" s="147">
        <v>649000</v>
      </c>
      <c r="V5" s="147">
        <v>562000</v>
      </c>
      <c r="W5" s="147">
        <v>672000</v>
      </c>
      <c r="X5" s="147">
        <v>630000</v>
      </c>
      <c r="Y5" s="147">
        <v>600000</v>
      </c>
      <c r="Z5" s="147">
        <v>814000</v>
      </c>
      <c r="AA5" s="147">
        <v>898000</v>
      </c>
      <c r="AB5" s="147">
        <v>1128000</v>
      </c>
      <c r="AC5" s="147">
        <v>1178000</v>
      </c>
      <c r="AD5" s="147">
        <v>1179000</v>
      </c>
      <c r="AE5" s="147">
        <v>1287000</v>
      </c>
      <c r="AF5" s="147">
        <v>1085000</v>
      </c>
      <c r="AG5" s="147">
        <v>1210000</v>
      </c>
      <c r="AH5" s="147">
        <v>1259000</v>
      </c>
      <c r="AI5" s="147">
        <v>1057000</v>
      </c>
      <c r="AJ5" s="147">
        <v>1040000</v>
      </c>
      <c r="AK5" s="147">
        <v>1118000</v>
      </c>
      <c r="AL5" s="147">
        <v>410000</v>
      </c>
      <c r="AM5" s="147">
        <v>-369000</v>
      </c>
      <c r="AN5" s="146" t="s">
        <v>270</v>
      </c>
      <c r="AQ5" s="147">
        <v>120000</v>
      </c>
      <c r="AR5" s="147">
        <v>-190000</v>
      </c>
      <c r="AS5" s="147">
        <v>190000</v>
      </c>
      <c r="AT5" s="147">
        <v>-280000</v>
      </c>
      <c r="AU5" s="147">
        <v>40000</v>
      </c>
      <c r="AV5" s="147">
        <v>-180000</v>
      </c>
      <c r="AW5" s="147">
        <v>-470000</v>
      </c>
      <c r="AX5" s="147">
        <v>410000</v>
      </c>
      <c r="AY5" s="147">
        <v>-110000</v>
      </c>
      <c r="AZ5" s="147">
        <v>0</v>
      </c>
      <c r="BA5" s="147">
        <v>110000</v>
      </c>
      <c r="BB5" s="147">
        <v>460000</v>
      </c>
      <c r="BC5" s="147">
        <v>190000</v>
      </c>
      <c r="BD5" s="147">
        <v>-100000</v>
      </c>
      <c r="BE5" s="147">
        <v>280000</v>
      </c>
      <c r="BF5" s="147">
        <v>-70000</v>
      </c>
      <c r="BH5" s="146" t="s">
        <v>270</v>
      </c>
      <c r="BK5" s="147">
        <v>63394</v>
      </c>
      <c r="BL5" s="147">
        <v>64953</v>
      </c>
      <c r="BM5" s="147">
        <v>52950</v>
      </c>
      <c r="BN5" s="147">
        <v>130600</v>
      </c>
      <c r="BO5" s="147">
        <v>114200</v>
      </c>
      <c r="BP5" s="147">
        <v>219300</v>
      </c>
      <c r="BQ5" s="147">
        <v>234100</v>
      </c>
      <c r="BR5" s="147">
        <v>213600</v>
      </c>
      <c r="BS5" s="147">
        <v>329000</v>
      </c>
      <c r="BT5" s="147">
        <v>392000</v>
      </c>
      <c r="BU5" s="147">
        <v>332000</v>
      </c>
      <c r="BV5" s="147">
        <v>526000</v>
      </c>
      <c r="BW5" s="147">
        <v>499000</v>
      </c>
      <c r="BX5" s="147">
        <v>514000</v>
      </c>
      <c r="BY5" s="147">
        <v>615000</v>
      </c>
      <c r="BZ5" s="147">
        <v>604000</v>
      </c>
      <c r="CA5" s="147">
        <v>630000</v>
      </c>
      <c r="CB5" s="147">
        <v>500000</v>
      </c>
      <c r="CC5" s="147">
        <v>511000</v>
      </c>
      <c r="CD5" s="147">
        <v>741000</v>
      </c>
      <c r="CE5" s="147">
        <v>392000</v>
      </c>
      <c r="CF5" s="147">
        <v>591000</v>
      </c>
      <c r="CG5" s="147">
        <v>540000</v>
      </c>
      <c r="CH5" s="147">
        <v>623000</v>
      </c>
      <c r="CI5" s="147">
        <v>672000</v>
      </c>
      <c r="CJ5" s="147">
        <v>827000</v>
      </c>
      <c r="CK5" s="147">
        <v>745000</v>
      </c>
      <c r="CL5" s="147">
        <v>868000</v>
      </c>
      <c r="CM5" s="147">
        <v>748000</v>
      </c>
      <c r="CN5" s="147">
        <v>741000</v>
      </c>
      <c r="CO5" s="147">
        <v>1173000</v>
      </c>
      <c r="CP5" s="192">
        <f>家計主要指標4!CP6</f>
        <v>1175000</v>
      </c>
      <c r="CQ5" s="147">
        <v>897000</v>
      </c>
      <c r="CR5" s="147">
        <v>1257000</v>
      </c>
      <c r="CS5" s="147">
        <v>-658000</v>
      </c>
      <c r="CT5" s="147">
        <v>1878000</v>
      </c>
      <c r="CU5" s="146" t="s">
        <v>270</v>
      </c>
      <c r="CX5" s="147">
        <v>-580000</v>
      </c>
      <c r="CY5" s="147">
        <v>1240000</v>
      </c>
      <c r="CZ5" s="147">
        <v>-570000</v>
      </c>
      <c r="DA5" s="147">
        <v>780000</v>
      </c>
      <c r="DB5" s="147">
        <v>-2180000</v>
      </c>
      <c r="DC5" s="147">
        <v>2310000</v>
      </c>
      <c r="DD5" s="147">
        <v>-2010000</v>
      </c>
      <c r="DE5" s="147">
        <v>170000</v>
      </c>
      <c r="DF5" s="147">
        <v>880000</v>
      </c>
      <c r="DG5" s="147">
        <v>400000</v>
      </c>
      <c r="DH5" s="147">
        <v>-580000</v>
      </c>
      <c r="DI5" s="147">
        <v>710000</v>
      </c>
      <c r="DJ5" s="147">
        <v>-940000</v>
      </c>
      <c r="DK5" s="147">
        <v>-610000</v>
      </c>
      <c r="DL5" s="147">
        <v>2590000</v>
      </c>
      <c r="DM5" s="147">
        <v>-30000</v>
      </c>
      <c r="DO5" s="146" t="s">
        <v>270</v>
      </c>
      <c r="DR5" s="147">
        <v>190000</v>
      </c>
      <c r="DS5" s="147">
        <v>2680000</v>
      </c>
      <c r="DT5" s="147">
        <v>-2520000</v>
      </c>
      <c r="DU5" s="147">
        <v>660000</v>
      </c>
      <c r="DV5" s="147">
        <v>1680000</v>
      </c>
      <c r="DW5" s="147">
        <v>-1160000</v>
      </c>
      <c r="DX5" s="147">
        <v>2370000</v>
      </c>
      <c r="DY5" s="147">
        <v>-3900000</v>
      </c>
      <c r="DZ5" s="147">
        <v>3160000</v>
      </c>
      <c r="EA5" s="147">
        <v>-1480000</v>
      </c>
      <c r="EB5" s="147">
        <v>-850000</v>
      </c>
      <c r="EC5" s="147">
        <v>740000</v>
      </c>
      <c r="ED5" s="147">
        <v>-1750000</v>
      </c>
      <c r="EE5" s="147">
        <v>1800000</v>
      </c>
      <c r="EF5" s="147">
        <v>2600000</v>
      </c>
      <c r="EG5" s="147">
        <v>-1700000</v>
      </c>
    </row>
    <row r="6" spans="1:137" s="146" customFormat="1">
      <c r="B6" s="146" t="s">
        <v>271</v>
      </c>
      <c r="D6" s="147">
        <v>74629</v>
      </c>
      <c r="E6" s="147">
        <v>86454</v>
      </c>
      <c r="F6" s="147">
        <v>113325</v>
      </c>
      <c r="G6" s="147">
        <v>144300</v>
      </c>
      <c r="H6" s="147">
        <v>156000</v>
      </c>
      <c r="I6" s="147">
        <v>189200</v>
      </c>
      <c r="J6" s="147">
        <v>242100</v>
      </c>
      <c r="K6" s="147">
        <v>277700</v>
      </c>
      <c r="L6" s="147">
        <v>331300</v>
      </c>
      <c r="M6" s="147">
        <v>397800</v>
      </c>
      <c r="N6" s="147">
        <v>471000</v>
      </c>
      <c r="O6" s="147">
        <v>539000</v>
      </c>
      <c r="P6" s="147">
        <v>525000</v>
      </c>
      <c r="Q6" s="147">
        <v>534000</v>
      </c>
      <c r="R6" s="147">
        <v>508000</v>
      </c>
      <c r="S6" s="147">
        <v>546000</v>
      </c>
      <c r="T6" s="147">
        <v>621000</v>
      </c>
      <c r="U6" s="147">
        <v>610000</v>
      </c>
      <c r="V6" s="147">
        <v>532000</v>
      </c>
      <c r="W6" s="147">
        <v>629000</v>
      </c>
      <c r="X6" s="147">
        <v>615000</v>
      </c>
      <c r="Y6" s="147">
        <v>585000</v>
      </c>
      <c r="Z6" s="147">
        <v>773000</v>
      </c>
      <c r="AA6" s="147">
        <v>874000</v>
      </c>
      <c r="AB6" s="147">
        <v>1058000</v>
      </c>
      <c r="AC6" s="147">
        <v>1142000</v>
      </c>
      <c r="AD6" s="147">
        <v>1124000</v>
      </c>
      <c r="AE6" s="147">
        <v>1228000</v>
      </c>
      <c r="AF6" s="147">
        <v>1045000</v>
      </c>
      <c r="AG6" s="147">
        <v>1154000</v>
      </c>
      <c r="AH6" s="147">
        <v>1204000</v>
      </c>
      <c r="AI6" s="147">
        <v>1010000</v>
      </c>
      <c r="AJ6" s="147">
        <v>1002000</v>
      </c>
      <c r="AK6" s="147">
        <v>1043000</v>
      </c>
      <c r="AL6" s="147">
        <v>467000</v>
      </c>
      <c r="AM6" s="147">
        <v>-353000</v>
      </c>
      <c r="AO6" s="146" t="s">
        <v>271</v>
      </c>
      <c r="AQ6" s="147">
        <v>90000</v>
      </c>
      <c r="AR6" s="147">
        <v>-230000</v>
      </c>
      <c r="AS6" s="147">
        <v>150000</v>
      </c>
      <c r="AT6" s="147">
        <v>-270000</v>
      </c>
      <c r="AU6" s="147">
        <v>140000</v>
      </c>
      <c r="AV6" s="147">
        <v>-170000</v>
      </c>
      <c r="AW6" s="147">
        <v>-500000</v>
      </c>
      <c r="AX6" s="147">
        <v>340000</v>
      </c>
      <c r="AY6" s="147">
        <v>0</v>
      </c>
      <c r="AZ6" s="147">
        <v>-20000</v>
      </c>
      <c r="BA6" s="147">
        <v>40000</v>
      </c>
      <c r="BB6" s="147">
        <v>520000</v>
      </c>
      <c r="BC6" s="147">
        <v>170000</v>
      </c>
      <c r="BD6" s="147">
        <v>-90000</v>
      </c>
      <c r="BE6" s="147">
        <v>330000</v>
      </c>
      <c r="BF6" s="147">
        <v>-140000</v>
      </c>
      <c r="BI6" s="146" t="s">
        <v>271</v>
      </c>
      <c r="BK6" s="147">
        <v>63279</v>
      </c>
      <c r="BL6" s="147">
        <v>56603</v>
      </c>
      <c r="BM6" s="147">
        <v>55689</v>
      </c>
      <c r="BN6" s="147">
        <v>127100</v>
      </c>
      <c r="BO6" s="147">
        <v>93500</v>
      </c>
      <c r="BP6" s="147">
        <v>197000</v>
      </c>
      <c r="BQ6" s="147">
        <v>220700</v>
      </c>
      <c r="BR6" s="147">
        <v>206200</v>
      </c>
      <c r="BS6" s="147">
        <v>302900</v>
      </c>
      <c r="BT6" s="147">
        <v>374900</v>
      </c>
      <c r="BU6" s="147">
        <v>313000</v>
      </c>
      <c r="BV6" s="147">
        <v>503000</v>
      </c>
      <c r="BW6" s="147">
        <v>486000</v>
      </c>
      <c r="BX6" s="147">
        <v>482000</v>
      </c>
      <c r="BY6" s="147">
        <v>584000</v>
      </c>
      <c r="BZ6" s="147">
        <v>586000</v>
      </c>
      <c r="CA6" s="147">
        <v>619000</v>
      </c>
      <c r="CB6" s="147">
        <v>432000</v>
      </c>
      <c r="CC6" s="147">
        <v>493000</v>
      </c>
      <c r="CD6" s="147">
        <v>692000</v>
      </c>
      <c r="CE6" s="147">
        <v>400000</v>
      </c>
      <c r="CF6" s="147">
        <v>545000</v>
      </c>
      <c r="CG6" s="147">
        <v>518000</v>
      </c>
      <c r="CH6" s="147">
        <v>630000</v>
      </c>
      <c r="CI6" s="147">
        <v>616000</v>
      </c>
      <c r="CJ6" s="147">
        <v>765000</v>
      </c>
      <c r="CK6" s="147">
        <v>739000</v>
      </c>
      <c r="CL6" s="147">
        <v>856000</v>
      </c>
      <c r="CM6" s="147">
        <v>713000</v>
      </c>
      <c r="CN6" s="147">
        <v>686000</v>
      </c>
      <c r="CO6" s="147">
        <v>1116000</v>
      </c>
      <c r="CP6" s="192">
        <f>家計主要指標4!CP7</f>
        <v>1138000</v>
      </c>
      <c r="CQ6" s="147">
        <v>912000</v>
      </c>
      <c r="CR6" s="147">
        <v>1209000</v>
      </c>
      <c r="CS6" s="147">
        <v>-713000</v>
      </c>
      <c r="CT6" s="147">
        <v>2060000</v>
      </c>
      <c r="CV6" s="146" t="s">
        <v>271</v>
      </c>
      <c r="CX6" s="147">
        <v>-700000</v>
      </c>
      <c r="CY6" s="147">
        <v>1270000</v>
      </c>
      <c r="CZ6" s="147">
        <v>-600000</v>
      </c>
      <c r="DA6" s="147">
        <v>830000</v>
      </c>
      <c r="DB6" s="147">
        <v>-2010000</v>
      </c>
      <c r="DC6" s="147">
        <v>2190000</v>
      </c>
      <c r="DD6" s="147">
        <v>-2000000</v>
      </c>
      <c r="DE6" s="147">
        <v>110000</v>
      </c>
      <c r="DF6" s="147">
        <v>700000</v>
      </c>
      <c r="DG6" s="147">
        <v>710000</v>
      </c>
      <c r="DH6" s="147">
        <v>-670000</v>
      </c>
      <c r="DI6" s="147">
        <v>760000</v>
      </c>
      <c r="DJ6" s="147">
        <v>-1080000</v>
      </c>
      <c r="DK6" s="147">
        <v>-400000</v>
      </c>
      <c r="DL6" s="147">
        <v>2330000</v>
      </c>
      <c r="DM6" s="147">
        <v>150000</v>
      </c>
      <c r="DP6" s="146" t="s">
        <v>271</v>
      </c>
      <c r="DR6" s="147">
        <v>320000</v>
      </c>
      <c r="DS6" s="147">
        <v>2480000</v>
      </c>
      <c r="DT6" s="147">
        <v>-2230000</v>
      </c>
      <c r="DU6" s="147">
        <v>890000</v>
      </c>
      <c r="DV6" s="147">
        <v>1470000</v>
      </c>
      <c r="DW6" s="147">
        <v>-1190000</v>
      </c>
      <c r="DX6" s="147">
        <v>2520000</v>
      </c>
      <c r="DY6" s="147">
        <v>-4120000</v>
      </c>
      <c r="DZ6" s="147">
        <v>3150000</v>
      </c>
      <c r="EA6" s="147">
        <v>-1520000</v>
      </c>
      <c r="EB6" s="147">
        <v>-710000</v>
      </c>
      <c r="EC6" s="147">
        <v>860000</v>
      </c>
      <c r="ED6" s="147">
        <v>-1830000</v>
      </c>
      <c r="EE6" s="147">
        <v>1710000</v>
      </c>
      <c r="EF6" s="147">
        <v>2540000</v>
      </c>
      <c r="EG6" s="147">
        <v>-1590000</v>
      </c>
    </row>
    <row r="7" spans="1:137" s="146" customFormat="1">
      <c r="B7" s="146" t="s">
        <v>272</v>
      </c>
      <c r="D7" s="147">
        <v>13019</v>
      </c>
      <c r="E7" s="147">
        <v>9616</v>
      </c>
      <c r="F7" s="147">
        <v>8897</v>
      </c>
      <c r="G7" s="147">
        <v>13500</v>
      </c>
      <c r="H7" s="147">
        <v>16900</v>
      </c>
      <c r="I7" s="147">
        <v>21000</v>
      </c>
      <c r="J7" s="147">
        <v>22200</v>
      </c>
      <c r="K7" s="147">
        <v>24000</v>
      </c>
      <c r="L7" s="147">
        <v>30300</v>
      </c>
      <c r="M7" s="147">
        <v>41000</v>
      </c>
      <c r="N7" s="147">
        <v>44000</v>
      </c>
      <c r="O7" s="147">
        <v>37000</v>
      </c>
      <c r="P7" s="147">
        <v>40000</v>
      </c>
      <c r="Q7" s="147">
        <v>38000</v>
      </c>
      <c r="R7" s="147">
        <v>26000</v>
      </c>
      <c r="S7" s="147">
        <v>15000</v>
      </c>
      <c r="T7" s="147">
        <v>26000</v>
      </c>
      <c r="U7" s="147">
        <v>39000</v>
      </c>
      <c r="V7" s="147">
        <v>29000</v>
      </c>
      <c r="W7" s="147">
        <v>42000</v>
      </c>
      <c r="X7" s="147">
        <v>15000</v>
      </c>
      <c r="Y7" s="147">
        <v>15000</v>
      </c>
      <c r="Z7" s="147">
        <v>41000</v>
      </c>
      <c r="AA7" s="147">
        <v>25000</v>
      </c>
      <c r="AB7" s="147">
        <v>70000</v>
      </c>
      <c r="AC7" s="147">
        <v>36000</v>
      </c>
      <c r="AD7" s="147">
        <v>56000</v>
      </c>
      <c r="AE7" s="147">
        <v>59000</v>
      </c>
      <c r="AF7" s="147">
        <v>41000</v>
      </c>
      <c r="AG7" s="147">
        <v>56000</v>
      </c>
      <c r="AH7" s="147">
        <v>55000</v>
      </c>
      <c r="AI7" s="147">
        <v>47000</v>
      </c>
      <c r="AJ7" s="147">
        <v>38000</v>
      </c>
      <c r="AK7" s="147">
        <v>75000</v>
      </c>
      <c r="AL7" s="147">
        <v>-57000</v>
      </c>
      <c r="AM7" s="147">
        <v>-16000</v>
      </c>
      <c r="AO7" s="146" t="s">
        <v>272</v>
      </c>
      <c r="AQ7" s="147">
        <v>30000</v>
      </c>
      <c r="AR7" s="147">
        <v>40000</v>
      </c>
      <c r="AS7" s="147">
        <v>40000</v>
      </c>
      <c r="AT7" s="147">
        <v>-10000</v>
      </c>
      <c r="AU7" s="147">
        <v>-100000</v>
      </c>
      <c r="AV7" s="147">
        <v>-10000</v>
      </c>
      <c r="AW7" s="147">
        <v>30000</v>
      </c>
      <c r="AX7" s="147">
        <v>70000</v>
      </c>
      <c r="AY7" s="147">
        <v>-110000</v>
      </c>
      <c r="AZ7" s="147">
        <v>20000</v>
      </c>
      <c r="BA7" s="147">
        <v>70000</v>
      </c>
      <c r="BB7" s="147">
        <v>-60000</v>
      </c>
      <c r="BC7" s="147">
        <v>20000</v>
      </c>
      <c r="BD7" s="147">
        <v>0</v>
      </c>
      <c r="BE7" s="147">
        <v>-70000</v>
      </c>
      <c r="BF7" s="147">
        <v>70000</v>
      </c>
      <c r="BI7" s="146" t="s">
        <v>272</v>
      </c>
      <c r="BK7" s="147">
        <v>115</v>
      </c>
      <c r="BL7" s="147">
        <v>8350</v>
      </c>
      <c r="BM7" s="147">
        <v>-2739</v>
      </c>
      <c r="BN7" s="147">
        <v>3500</v>
      </c>
      <c r="BO7" s="147">
        <v>20600</v>
      </c>
      <c r="BP7" s="147">
        <v>22300</v>
      </c>
      <c r="BQ7" s="147">
        <v>13500</v>
      </c>
      <c r="BR7" s="147">
        <v>7400</v>
      </c>
      <c r="BS7" s="147">
        <v>26100</v>
      </c>
      <c r="BT7" s="147">
        <v>17100</v>
      </c>
      <c r="BU7" s="147">
        <v>19000</v>
      </c>
      <c r="BV7" s="147">
        <v>23000</v>
      </c>
      <c r="BW7" s="147">
        <v>13000</v>
      </c>
      <c r="BX7" s="147">
        <v>32000</v>
      </c>
      <c r="BY7" s="147">
        <v>31000</v>
      </c>
      <c r="BZ7" s="147">
        <v>18000</v>
      </c>
      <c r="CA7" s="147">
        <v>11000</v>
      </c>
      <c r="CB7" s="147">
        <v>68000</v>
      </c>
      <c r="CC7" s="147">
        <v>17000</v>
      </c>
      <c r="CD7" s="147">
        <v>50000</v>
      </c>
      <c r="CE7" s="147">
        <v>-8000</v>
      </c>
      <c r="CF7" s="147">
        <v>46000</v>
      </c>
      <c r="CG7" s="147">
        <v>22000</v>
      </c>
      <c r="CH7" s="147">
        <v>-7000</v>
      </c>
      <c r="CI7" s="147">
        <v>56000</v>
      </c>
      <c r="CJ7" s="147">
        <v>63000</v>
      </c>
      <c r="CK7" s="147">
        <v>6000</v>
      </c>
      <c r="CL7" s="147">
        <v>12000</v>
      </c>
      <c r="CM7" s="147">
        <v>35000</v>
      </c>
      <c r="CN7" s="147">
        <v>55000</v>
      </c>
      <c r="CO7" s="147">
        <v>57000</v>
      </c>
      <c r="CP7" s="192">
        <f>家計主要指標4!CP8</f>
        <v>37000</v>
      </c>
      <c r="CQ7" s="147">
        <v>-15000</v>
      </c>
      <c r="CR7" s="147">
        <v>48000</v>
      </c>
      <c r="CS7" s="147">
        <v>55000</v>
      </c>
      <c r="CT7" s="147">
        <v>-182000</v>
      </c>
      <c r="CV7" s="146" t="s">
        <v>272</v>
      </c>
      <c r="CX7" s="147">
        <v>120000</v>
      </c>
      <c r="CY7" s="147">
        <v>-30000</v>
      </c>
      <c r="CZ7" s="147">
        <v>30000</v>
      </c>
      <c r="DA7" s="147">
        <v>-50000</v>
      </c>
      <c r="DB7" s="147">
        <v>-180000</v>
      </c>
      <c r="DC7" s="147">
        <v>120000</v>
      </c>
      <c r="DD7" s="147">
        <v>0</v>
      </c>
      <c r="DE7" s="147">
        <v>70000</v>
      </c>
      <c r="DF7" s="147">
        <v>180000</v>
      </c>
      <c r="DG7" s="147">
        <v>-320000</v>
      </c>
      <c r="DH7" s="147">
        <v>90000</v>
      </c>
      <c r="DI7" s="147">
        <v>-60000</v>
      </c>
      <c r="DJ7" s="147">
        <v>150000</v>
      </c>
      <c r="DK7" s="147">
        <v>-210000</v>
      </c>
      <c r="DL7" s="147">
        <v>260000</v>
      </c>
      <c r="DM7" s="147">
        <v>-180000</v>
      </c>
      <c r="DP7" s="146" t="s">
        <v>272</v>
      </c>
      <c r="DR7" s="147">
        <v>-130000</v>
      </c>
      <c r="DS7" s="147">
        <v>200000</v>
      </c>
      <c r="DT7" s="147">
        <v>-460000</v>
      </c>
      <c r="DU7" s="147">
        <v>-50000</v>
      </c>
      <c r="DV7" s="147">
        <v>200000</v>
      </c>
      <c r="DW7" s="147">
        <v>20000</v>
      </c>
      <c r="DX7" s="147">
        <v>-150000</v>
      </c>
      <c r="DY7" s="147">
        <v>-80000</v>
      </c>
      <c r="DZ7" s="147">
        <v>320000</v>
      </c>
      <c r="EA7" s="147">
        <v>40000</v>
      </c>
      <c r="EB7" s="147">
        <v>-140000</v>
      </c>
      <c r="EC7" s="147">
        <v>-120000</v>
      </c>
      <c r="ED7" s="147">
        <v>80000</v>
      </c>
      <c r="EE7" s="147">
        <v>90000</v>
      </c>
      <c r="EF7" s="147">
        <v>60000</v>
      </c>
      <c r="EG7" s="147">
        <v>-110000</v>
      </c>
    </row>
    <row r="8" spans="1:137" s="146" customFormat="1">
      <c r="A8" s="146" t="s">
        <v>294</v>
      </c>
      <c r="D8" s="147">
        <v>67057</v>
      </c>
      <c r="E8" s="147">
        <v>66365</v>
      </c>
      <c r="F8" s="147">
        <v>90572</v>
      </c>
      <c r="G8" s="147">
        <v>81300</v>
      </c>
      <c r="H8" s="147">
        <v>149500</v>
      </c>
      <c r="I8" s="147">
        <v>147300</v>
      </c>
      <c r="J8" s="147">
        <v>145400</v>
      </c>
      <c r="K8" s="147">
        <v>217600</v>
      </c>
      <c r="L8" s="147">
        <v>344400</v>
      </c>
      <c r="M8" s="147">
        <v>336400</v>
      </c>
      <c r="N8" s="147">
        <v>387000</v>
      </c>
      <c r="O8" s="147">
        <v>396000</v>
      </c>
      <c r="P8" s="147">
        <v>365000</v>
      </c>
      <c r="Q8" s="147">
        <v>397000</v>
      </c>
      <c r="R8" s="147">
        <v>494000</v>
      </c>
      <c r="S8" s="147">
        <v>367000</v>
      </c>
      <c r="T8" s="147">
        <v>461000</v>
      </c>
      <c r="U8" s="147">
        <v>376000</v>
      </c>
      <c r="V8" s="147">
        <v>402000</v>
      </c>
      <c r="W8" s="147">
        <v>446000</v>
      </c>
      <c r="X8" s="147">
        <v>552000</v>
      </c>
      <c r="Y8" s="147">
        <v>443000</v>
      </c>
      <c r="Z8" s="147">
        <v>589000</v>
      </c>
      <c r="AA8" s="147">
        <v>586000</v>
      </c>
      <c r="AB8" s="147">
        <v>447000</v>
      </c>
      <c r="AC8" s="147">
        <v>494000</v>
      </c>
      <c r="AD8" s="147">
        <v>620000</v>
      </c>
      <c r="AE8" s="147">
        <v>418000</v>
      </c>
      <c r="AF8" s="147">
        <v>730000</v>
      </c>
      <c r="AG8" s="147">
        <v>960000</v>
      </c>
      <c r="AH8" s="147">
        <v>816000</v>
      </c>
      <c r="AI8" s="147">
        <v>1100000</v>
      </c>
      <c r="AJ8" s="147">
        <v>890000</v>
      </c>
      <c r="AK8" s="147">
        <v>745000</v>
      </c>
      <c r="AL8" s="147">
        <v>0</v>
      </c>
      <c r="AM8" s="147">
        <v>0</v>
      </c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H8" s="146" t="s">
        <v>294</v>
      </c>
      <c r="BK8" s="147">
        <v>70347</v>
      </c>
      <c r="BL8" s="147">
        <v>72332</v>
      </c>
      <c r="BM8" s="147">
        <v>102768</v>
      </c>
      <c r="BN8" s="147">
        <v>87400</v>
      </c>
      <c r="BO8" s="147">
        <v>81000</v>
      </c>
      <c r="BP8" s="147">
        <v>130200</v>
      </c>
      <c r="BQ8" s="147">
        <v>124000</v>
      </c>
      <c r="BR8" s="147">
        <v>268400</v>
      </c>
      <c r="BS8" s="147">
        <v>308100</v>
      </c>
      <c r="BT8" s="147">
        <v>183700</v>
      </c>
      <c r="BU8" s="147">
        <v>724000</v>
      </c>
      <c r="BV8" s="147">
        <v>337000</v>
      </c>
      <c r="BW8" s="147">
        <v>299000</v>
      </c>
      <c r="BX8" s="147">
        <v>581000</v>
      </c>
      <c r="BY8" s="147">
        <v>417000</v>
      </c>
      <c r="BZ8" s="147">
        <v>351000</v>
      </c>
      <c r="CA8" s="147">
        <v>430000</v>
      </c>
      <c r="CB8" s="147">
        <v>645000</v>
      </c>
      <c r="CC8" s="147">
        <v>477000</v>
      </c>
      <c r="CD8" s="147">
        <v>495000</v>
      </c>
      <c r="CE8" s="147">
        <v>790000</v>
      </c>
      <c r="CF8" s="147">
        <v>413000</v>
      </c>
      <c r="CG8" s="147">
        <v>565000</v>
      </c>
      <c r="CH8" s="147">
        <v>386000</v>
      </c>
      <c r="CI8" s="147">
        <v>561000</v>
      </c>
      <c r="CJ8" s="147">
        <v>183000</v>
      </c>
      <c r="CK8" s="147">
        <v>425000</v>
      </c>
      <c r="CL8" s="147">
        <v>286000</v>
      </c>
      <c r="CM8" s="147">
        <v>317000</v>
      </c>
      <c r="CN8" s="147">
        <v>1281000</v>
      </c>
      <c r="CO8" s="147">
        <v>857000</v>
      </c>
      <c r="CP8" s="192">
        <f>家計主要指標4!CP9</f>
        <v>765000</v>
      </c>
      <c r="CQ8" s="147">
        <v>1292000</v>
      </c>
      <c r="CR8" s="147">
        <v>359000</v>
      </c>
      <c r="CS8" s="147">
        <v>0</v>
      </c>
      <c r="CT8" s="147">
        <v>0</v>
      </c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</row>
    <row r="9" spans="1:137" s="146" customFormat="1">
      <c r="A9" s="146" t="s">
        <v>274</v>
      </c>
      <c r="D9" s="147">
        <v>8035</v>
      </c>
      <c r="E9" s="147">
        <v>23479</v>
      </c>
      <c r="F9" s="147">
        <v>33897</v>
      </c>
      <c r="G9" s="147">
        <v>39500</v>
      </c>
      <c r="H9" s="147">
        <v>62100</v>
      </c>
      <c r="I9" s="147">
        <v>54700</v>
      </c>
      <c r="J9" s="147">
        <v>54800</v>
      </c>
      <c r="K9" s="147">
        <v>100200</v>
      </c>
      <c r="L9" s="147">
        <v>172000</v>
      </c>
      <c r="M9" s="147">
        <v>170900</v>
      </c>
      <c r="N9" s="147">
        <v>162000</v>
      </c>
      <c r="O9" s="147">
        <v>141000</v>
      </c>
      <c r="P9" s="147">
        <v>124000</v>
      </c>
      <c r="Q9" s="147">
        <v>184000</v>
      </c>
      <c r="R9" s="147">
        <v>224000</v>
      </c>
      <c r="S9" s="147">
        <v>131000</v>
      </c>
      <c r="T9" s="147">
        <v>154000</v>
      </c>
      <c r="U9" s="147">
        <v>87000</v>
      </c>
      <c r="V9" s="147">
        <v>100000</v>
      </c>
      <c r="W9" s="147">
        <v>76000</v>
      </c>
      <c r="X9" s="147">
        <v>146000</v>
      </c>
      <c r="Y9" s="147">
        <v>29000</v>
      </c>
      <c r="Z9" s="147">
        <v>168000</v>
      </c>
      <c r="AA9" s="147">
        <v>225000</v>
      </c>
      <c r="AB9" s="147">
        <v>210000</v>
      </c>
      <c r="AC9" s="147">
        <v>108000</v>
      </c>
      <c r="AD9" s="147">
        <v>189000</v>
      </c>
      <c r="AE9" s="147">
        <v>78000</v>
      </c>
      <c r="AF9" s="147">
        <v>285000</v>
      </c>
      <c r="AG9" s="147">
        <v>387000</v>
      </c>
      <c r="AH9" s="147">
        <v>354000</v>
      </c>
      <c r="AI9" s="147">
        <v>480000</v>
      </c>
      <c r="AJ9" s="147">
        <v>398000</v>
      </c>
      <c r="AK9" s="147">
        <v>94000</v>
      </c>
      <c r="AL9" s="147">
        <v>586000</v>
      </c>
      <c r="AM9" s="147">
        <v>-532000</v>
      </c>
      <c r="AN9" s="146" t="s">
        <v>274</v>
      </c>
      <c r="AQ9" s="147">
        <v>-20000</v>
      </c>
      <c r="AR9" s="147">
        <v>500000</v>
      </c>
      <c r="AS9" s="147">
        <v>-390000</v>
      </c>
      <c r="AT9" s="147">
        <v>80000</v>
      </c>
      <c r="AU9" s="147">
        <v>400000</v>
      </c>
      <c r="AV9" s="147">
        <v>-120000</v>
      </c>
      <c r="AW9" s="147">
        <v>-90000</v>
      </c>
      <c r="AX9" s="147">
        <v>360000</v>
      </c>
      <c r="AY9" s="147">
        <v>-320000</v>
      </c>
      <c r="AZ9" s="147">
        <v>480000</v>
      </c>
      <c r="BA9" s="147">
        <v>450000</v>
      </c>
      <c r="BB9" s="147">
        <v>160000</v>
      </c>
      <c r="BC9" s="147">
        <v>-10000</v>
      </c>
      <c r="BD9" s="147">
        <v>260000</v>
      </c>
      <c r="BE9" s="147">
        <v>130000</v>
      </c>
      <c r="BF9" s="147">
        <v>270000</v>
      </c>
      <c r="BH9" s="146" t="s">
        <v>274</v>
      </c>
      <c r="BK9" s="147">
        <v>14174</v>
      </c>
      <c r="BL9" s="147">
        <v>36949</v>
      </c>
      <c r="BM9" s="147">
        <v>29270</v>
      </c>
      <c r="BN9" s="147">
        <v>57900</v>
      </c>
      <c r="BO9" s="147">
        <v>58700</v>
      </c>
      <c r="BP9" s="147">
        <v>62200</v>
      </c>
      <c r="BQ9" s="147">
        <v>65600</v>
      </c>
      <c r="BR9" s="147">
        <v>150500</v>
      </c>
      <c r="BS9" s="147">
        <v>206300</v>
      </c>
      <c r="BT9" s="147">
        <v>29300</v>
      </c>
      <c r="BU9" s="147">
        <v>431000</v>
      </c>
      <c r="BV9" s="147">
        <v>122000</v>
      </c>
      <c r="BW9" s="147">
        <v>121000</v>
      </c>
      <c r="BX9" s="147">
        <v>347000</v>
      </c>
      <c r="BY9" s="147">
        <v>179000</v>
      </c>
      <c r="BZ9" s="147">
        <v>118000</v>
      </c>
      <c r="CA9" s="147">
        <v>254000</v>
      </c>
      <c r="CB9" s="147">
        <v>274000</v>
      </c>
      <c r="CC9" s="147">
        <v>107000</v>
      </c>
      <c r="CD9" s="147">
        <v>74000</v>
      </c>
      <c r="CE9" s="147">
        <v>304000</v>
      </c>
      <c r="CF9" s="147">
        <v>72000</v>
      </c>
      <c r="CG9" s="147">
        <v>110000</v>
      </c>
      <c r="CH9" s="147">
        <v>489000</v>
      </c>
      <c r="CI9" s="147">
        <v>256000</v>
      </c>
      <c r="CJ9" s="147">
        <v>21000</v>
      </c>
      <c r="CK9" s="147">
        <v>21000</v>
      </c>
      <c r="CL9" s="147">
        <v>-81000</v>
      </c>
      <c r="CM9" s="147">
        <v>68000</v>
      </c>
      <c r="CN9" s="147">
        <v>612000</v>
      </c>
      <c r="CO9" s="147">
        <v>524000</v>
      </c>
      <c r="CP9" s="192">
        <f>家計主要指標4!CP10</f>
        <v>388000</v>
      </c>
      <c r="CQ9" s="147">
        <v>607000</v>
      </c>
      <c r="CR9" s="147">
        <v>-138000</v>
      </c>
      <c r="CS9" s="147">
        <v>-233000</v>
      </c>
      <c r="CT9" s="147">
        <v>675000</v>
      </c>
      <c r="CU9" s="146" t="s">
        <v>274</v>
      </c>
      <c r="CX9" s="147">
        <v>220000</v>
      </c>
      <c r="CY9" s="147">
        <v>370000</v>
      </c>
      <c r="CZ9" s="147">
        <v>390000</v>
      </c>
      <c r="DA9" s="147">
        <v>490000</v>
      </c>
      <c r="DB9" s="147">
        <v>430000</v>
      </c>
      <c r="DC9" s="147">
        <v>-830000</v>
      </c>
      <c r="DD9" s="147">
        <v>-1010000</v>
      </c>
      <c r="DE9" s="147">
        <v>1250000</v>
      </c>
      <c r="DF9" s="147">
        <v>-670000</v>
      </c>
      <c r="DG9" s="147">
        <v>1450000</v>
      </c>
      <c r="DH9" s="147">
        <v>-1050000</v>
      </c>
      <c r="DI9" s="147">
        <v>-240000</v>
      </c>
      <c r="DJ9" s="147">
        <v>40000</v>
      </c>
      <c r="DK9" s="147">
        <v>1110000</v>
      </c>
      <c r="DL9" s="147">
        <v>-640000</v>
      </c>
      <c r="DM9" s="147">
        <v>720000</v>
      </c>
      <c r="DO9" s="146" t="s">
        <v>274</v>
      </c>
      <c r="DR9" s="147">
        <v>1150000</v>
      </c>
      <c r="DS9" s="147">
        <v>1890000</v>
      </c>
      <c r="DT9" s="147">
        <v>-680000</v>
      </c>
      <c r="DU9" s="147">
        <v>-2260000</v>
      </c>
      <c r="DV9" s="147">
        <v>1760000</v>
      </c>
      <c r="DW9" s="147">
        <v>500000</v>
      </c>
      <c r="DX9" s="147">
        <v>-770000</v>
      </c>
      <c r="DY9" s="147">
        <v>-70000</v>
      </c>
      <c r="DZ9" s="147">
        <v>300000</v>
      </c>
      <c r="EA9" s="147">
        <v>-270000</v>
      </c>
      <c r="EB9" s="147">
        <v>-540000</v>
      </c>
      <c r="EC9" s="147">
        <v>2190000</v>
      </c>
      <c r="ED9" s="147">
        <v>0</v>
      </c>
      <c r="EE9" s="147">
        <v>390000</v>
      </c>
      <c r="EF9" s="147">
        <v>420000</v>
      </c>
      <c r="EG9" s="147">
        <v>3210000</v>
      </c>
    </row>
    <row r="10" spans="1:137" s="146" customFormat="1">
      <c r="C10" s="146" t="s">
        <v>271</v>
      </c>
      <c r="D10" s="147">
        <v>3596</v>
      </c>
      <c r="E10" s="147">
        <v>9864</v>
      </c>
      <c r="F10" s="147">
        <v>15566</v>
      </c>
      <c r="G10" s="147">
        <v>15200</v>
      </c>
      <c r="H10" s="147">
        <v>26400</v>
      </c>
      <c r="I10" s="147">
        <v>19600</v>
      </c>
      <c r="J10" s="147">
        <v>21600</v>
      </c>
      <c r="K10" s="147">
        <v>53300</v>
      </c>
      <c r="L10" s="147">
        <v>103000</v>
      </c>
      <c r="M10" s="147">
        <v>89700</v>
      </c>
      <c r="N10" s="147">
        <v>86000</v>
      </c>
      <c r="O10" s="147">
        <v>76000</v>
      </c>
      <c r="P10" s="147">
        <v>86000</v>
      </c>
      <c r="Q10" s="147">
        <v>133000</v>
      </c>
      <c r="R10" s="147">
        <v>174000</v>
      </c>
      <c r="S10" s="147">
        <v>77000</v>
      </c>
      <c r="T10" s="147">
        <v>95000</v>
      </c>
      <c r="U10" s="147">
        <v>71000</v>
      </c>
      <c r="V10" s="147">
        <v>76000</v>
      </c>
      <c r="W10" s="147">
        <v>49000</v>
      </c>
      <c r="X10" s="147">
        <v>104000</v>
      </c>
      <c r="Y10" s="147">
        <v>16000</v>
      </c>
      <c r="Z10" s="147">
        <v>155000</v>
      </c>
      <c r="AA10" s="147">
        <v>183000</v>
      </c>
      <c r="AB10" s="147">
        <v>142000</v>
      </c>
      <c r="AC10" s="147">
        <v>132000</v>
      </c>
      <c r="AD10" s="147">
        <v>97000</v>
      </c>
      <c r="AE10" s="147">
        <v>44000</v>
      </c>
      <c r="AF10" s="147">
        <v>245000</v>
      </c>
      <c r="AG10" s="147">
        <v>393000</v>
      </c>
      <c r="AH10" s="147">
        <v>330000</v>
      </c>
      <c r="AI10" s="147">
        <v>430000</v>
      </c>
      <c r="AJ10" s="147">
        <v>384000</v>
      </c>
      <c r="AK10" s="147">
        <v>105000</v>
      </c>
      <c r="AL10" s="147">
        <v>657000</v>
      </c>
      <c r="AM10" s="147">
        <v>-411000</v>
      </c>
      <c r="AO10" s="146" t="s">
        <v>326</v>
      </c>
      <c r="AQ10" s="147">
        <v>-80000</v>
      </c>
      <c r="AR10" s="147">
        <v>510000</v>
      </c>
      <c r="AS10" s="147">
        <v>-440000</v>
      </c>
      <c r="AT10" s="147">
        <v>160000</v>
      </c>
      <c r="AU10" s="147">
        <v>370000</v>
      </c>
      <c r="AV10" s="147">
        <v>-110000</v>
      </c>
      <c r="AW10" s="147">
        <v>-70000</v>
      </c>
      <c r="AX10" s="147">
        <v>330000</v>
      </c>
      <c r="AY10" s="147">
        <v>-280000</v>
      </c>
      <c r="AZ10" s="147">
        <v>470000</v>
      </c>
      <c r="BA10" s="147">
        <v>390000</v>
      </c>
      <c r="BB10" s="147">
        <v>230000</v>
      </c>
      <c r="BC10" s="147">
        <v>-120000</v>
      </c>
      <c r="BD10" s="147">
        <v>180000</v>
      </c>
      <c r="BE10" s="147">
        <v>230000</v>
      </c>
      <c r="BF10" s="147">
        <v>220000</v>
      </c>
      <c r="BI10" s="146" t="s">
        <v>271</v>
      </c>
      <c r="BK10" s="147">
        <v>8771</v>
      </c>
      <c r="BL10" s="147">
        <v>25790</v>
      </c>
      <c r="BM10" s="147">
        <v>19211</v>
      </c>
      <c r="BN10" s="147">
        <v>15100</v>
      </c>
      <c r="BO10" s="147">
        <v>13900</v>
      </c>
      <c r="BP10" s="147">
        <v>24200</v>
      </c>
      <c r="BQ10" s="147">
        <v>29700</v>
      </c>
      <c r="BR10" s="147">
        <v>90100</v>
      </c>
      <c r="BS10" s="147">
        <v>81300</v>
      </c>
      <c r="BT10" s="147">
        <v>29600</v>
      </c>
      <c r="BU10" s="147">
        <v>194000</v>
      </c>
      <c r="BV10" s="147">
        <v>63000</v>
      </c>
      <c r="BW10" s="147">
        <v>98000</v>
      </c>
      <c r="BX10" s="147">
        <v>253000</v>
      </c>
      <c r="BY10" s="147">
        <v>123000</v>
      </c>
      <c r="BZ10" s="147">
        <v>21000</v>
      </c>
      <c r="CA10" s="147">
        <v>145000</v>
      </c>
      <c r="CB10" s="147">
        <v>144000</v>
      </c>
      <c r="CC10" s="147">
        <v>100000</v>
      </c>
      <c r="CD10" s="147">
        <v>107000</v>
      </c>
      <c r="CE10" s="147">
        <v>12000</v>
      </c>
      <c r="CF10" s="147">
        <v>105000</v>
      </c>
      <c r="CG10" s="147">
        <v>66000</v>
      </c>
      <c r="CH10" s="147">
        <v>293000</v>
      </c>
      <c r="CI10" s="147">
        <v>286000</v>
      </c>
      <c r="CJ10" s="147">
        <v>-2000</v>
      </c>
      <c r="CK10" s="147">
        <v>15000</v>
      </c>
      <c r="CL10" s="147">
        <v>-40000</v>
      </c>
      <c r="CM10" s="147">
        <v>53000</v>
      </c>
      <c r="CN10" s="147">
        <v>599000</v>
      </c>
      <c r="CO10" s="147">
        <v>592000</v>
      </c>
      <c r="CP10" s="192">
        <f>家計主要指標4!CP11</f>
        <v>332000</v>
      </c>
      <c r="CQ10" s="147">
        <v>537000</v>
      </c>
      <c r="CR10" s="147">
        <v>-100000</v>
      </c>
      <c r="CS10" s="147">
        <v>-311000</v>
      </c>
      <c r="CT10" s="147">
        <v>1045000</v>
      </c>
      <c r="CV10" s="146" t="s">
        <v>326</v>
      </c>
      <c r="CX10" s="147">
        <v>50000</v>
      </c>
      <c r="CY10" s="147">
        <v>280000</v>
      </c>
      <c r="CZ10" s="147">
        <v>620000</v>
      </c>
      <c r="DA10" s="147">
        <v>300000</v>
      </c>
      <c r="DB10" s="147">
        <v>-200000</v>
      </c>
      <c r="DC10" s="147">
        <v>-260000</v>
      </c>
      <c r="DD10" s="147">
        <v>-850000</v>
      </c>
      <c r="DE10" s="147">
        <v>1100000</v>
      </c>
      <c r="DF10" s="147">
        <v>-440000</v>
      </c>
      <c r="DG10" s="147">
        <v>1400000</v>
      </c>
      <c r="DH10" s="147">
        <v>-990000</v>
      </c>
      <c r="DI10" s="147">
        <v>-270000</v>
      </c>
      <c r="DJ10" s="147">
        <v>-30000</v>
      </c>
      <c r="DK10" s="147">
        <v>1100000</v>
      </c>
      <c r="DL10" s="147">
        <v>-900000</v>
      </c>
      <c r="DM10" s="147">
        <v>940000</v>
      </c>
      <c r="DP10" s="146" t="s">
        <v>326</v>
      </c>
      <c r="DR10" s="147">
        <v>880000</v>
      </c>
      <c r="DS10" s="147">
        <v>1940000</v>
      </c>
      <c r="DT10" s="147">
        <v>-460000</v>
      </c>
      <c r="DU10" s="147">
        <v>-2440000</v>
      </c>
      <c r="DV10" s="147">
        <v>1860000</v>
      </c>
      <c r="DW10" s="147">
        <v>480000</v>
      </c>
      <c r="DX10" s="147">
        <v>-700000</v>
      </c>
      <c r="DY10" s="147">
        <v>-280000</v>
      </c>
      <c r="DZ10" s="147">
        <v>470000</v>
      </c>
      <c r="EA10" s="147">
        <v>-350000</v>
      </c>
      <c r="EB10" s="147">
        <v>-550000</v>
      </c>
      <c r="EC10" s="147">
        <v>1710000</v>
      </c>
      <c r="ED10" s="147">
        <v>-100000</v>
      </c>
      <c r="EE10" s="147">
        <v>850000</v>
      </c>
      <c r="EF10" s="147">
        <v>140000</v>
      </c>
      <c r="EG10" s="147">
        <v>1540000</v>
      </c>
    </row>
    <row r="11" spans="1:137" s="146" customFormat="1">
      <c r="C11" s="146" t="s">
        <v>277</v>
      </c>
      <c r="D11" s="147">
        <v>499</v>
      </c>
      <c r="E11" s="147">
        <v>-536</v>
      </c>
      <c r="F11" s="147">
        <v>5977</v>
      </c>
      <c r="G11" s="147">
        <v>10600</v>
      </c>
      <c r="H11" s="147">
        <v>19600</v>
      </c>
      <c r="I11" s="147">
        <v>15100</v>
      </c>
      <c r="J11" s="147">
        <v>17800</v>
      </c>
      <c r="K11" s="147">
        <v>40200</v>
      </c>
      <c r="L11" s="147">
        <v>90400</v>
      </c>
      <c r="M11" s="147">
        <v>6800</v>
      </c>
      <c r="N11" s="147">
        <v>33000</v>
      </c>
      <c r="O11" s="147">
        <v>51000</v>
      </c>
      <c r="P11" s="147">
        <v>17000</v>
      </c>
      <c r="Q11" s="147">
        <v>60000</v>
      </c>
      <c r="R11" s="147">
        <v>69000</v>
      </c>
      <c r="S11" s="147">
        <v>0</v>
      </c>
      <c r="T11" s="147">
        <v>25000</v>
      </c>
      <c r="U11" s="147">
        <v>19000</v>
      </c>
      <c r="V11" s="147">
        <v>-11000</v>
      </c>
      <c r="W11" s="147">
        <v>4000</v>
      </c>
      <c r="X11" s="147">
        <v>-1000</v>
      </c>
      <c r="Y11" s="147">
        <v>28000</v>
      </c>
      <c r="Z11" s="147">
        <v>33000</v>
      </c>
      <c r="AA11" s="147">
        <v>36000</v>
      </c>
      <c r="AB11" s="147">
        <v>51000</v>
      </c>
      <c r="AC11" s="147">
        <v>56000</v>
      </c>
      <c r="AD11" s="147">
        <v>-4000</v>
      </c>
      <c r="AE11" s="147">
        <v>10000</v>
      </c>
      <c r="AF11" s="147">
        <v>52000</v>
      </c>
      <c r="AG11" s="147">
        <v>121000</v>
      </c>
      <c r="AH11" s="147">
        <v>173000</v>
      </c>
      <c r="AI11" s="147">
        <v>125000</v>
      </c>
      <c r="AJ11" s="147">
        <v>89000</v>
      </c>
      <c r="AK11" s="147">
        <v>116000</v>
      </c>
      <c r="AL11" s="147">
        <v>316000</v>
      </c>
      <c r="AM11" s="147">
        <v>11000</v>
      </c>
      <c r="AO11" s="146" t="s">
        <v>327</v>
      </c>
      <c r="AQ11" s="147">
        <v>10000</v>
      </c>
      <c r="AR11" s="147">
        <v>20000</v>
      </c>
      <c r="AS11" s="147">
        <v>40000</v>
      </c>
      <c r="AT11" s="147">
        <v>-50000</v>
      </c>
      <c r="AU11" s="147">
        <v>20000</v>
      </c>
      <c r="AV11" s="147">
        <v>-60000</v>
      </c>
      <c r="AW11" s="147">
        <v>-20000</v>
      </c>
      <c r="AX11" s="147">
        <v>30000</v>
      </c>
      <c r="AY11" s="147">
        <v>-10000</v>
      </c>
      <c r="AZ11" s="147">
        <v>0</v>
      </c>
      <c r="BA11" s="147">
        <v>60000</v>
      </c>
      <c r="BB11" s="147">
        <v>-80000</v>
      </c>
      <c r="BC11" s="147">
        <v>90000</v>
      </c>
      <c r="BD11" s="147">
        <v>90000</v>
      </c>
      <c r="BE11" s="147">
        <v>-120000</v>
      </c>
      <c r="BF11" s="147">
        <v>40000</v>
      </c>
      <c r="BJ11" s="146" t="s">
        <v>277</v>
      </c>
      <c r="BK11" s="147">
        <v>353</v>
      </c>
      <c r="BL11" s="147">
        <v>537</v>
      </c>
      <c r="BM11" s="147">
        <v>2500</v>
      </c>
      <c r="BN11" s="147">
        <v>7500</v>
      </c>
      <c r="BO11" s="147">
        <v>13500</v>
      </c>
      <c r="BP11" s="147">
        <v>21800</v>
      </c>
      <c r="BQ11" s="147">
        <v>27100</v>
      </c>
      <c r="BR11" s="147">
        <v>54900</v>
      </c>
      <c r="BS11" s="147">
        <v>72800</v>
      </c>
      <c r="BT11" s="147">
        <v>-2500</v>
      </c>
      <c r="BU11" s="147">
        <v>98000</v>
      </c>
      <c r="BV11" s="147">
        <v>42000</v>
      </c>
      <c r="BW11" s="147">
        <v>26000</v>
      </c>
      <c r="BX11" s="147">
        <v>28000</v>
      </c>
      <c r="BY11" s="147">
        <v>37000</v>
      </c>
      <c r="BZ11" s="147">
        <v>4000</v>
      </c>
      <c r="CA11" s="147">
        <v>43000</v>
      </c>
      <c r="CB11" s="147">
        <v>177000</v>
      </c>
      <c r="CC11" s="147">
        <v>-54000</v>
      </c>
      <c r="CD11" s="147">
        <v>97000</v>
      </c>
      <c r="CE11" s="147">
        <v>-96000</v>
      </c>
      <c r="CF11" s="147">
        <v>25000</v>
      </c>
      <c r="CG11" s="147">
        <v>-57000</v>
      </c>
      <c r="CH11" s="147">
        <v>129000</v>
      </c>
      <c r="CI11" s="147">
        <v>213000</v>
      </c>
      <c r="CJ11" s="147">
        <v>-15000</v>
      </c>
      <c r="CK11" s="147">
        <v>-37000</v>
      </c>
      <c r="CL11" s="147">
        <v>-21000</v>
      </c>
      <c r="CM11" s="147">
        <v>1000</v>
      </c>
      <c r="CN11" s="147">
        <v>339000</v>
      </c>
      <c r="CO11" s="147">
        <v>118000</v>
      </c>
      <c r="CP11" s="192">
        <f>家計主要指標4!CP12</f>
        <v>0</v>
      </c>
      <c r="CQ11" s="147">
        <v>109000</v>
      </c>
      <c r="CR11" s="147">
        <v>70000</v>
      </c>
      <c r="CS11" s="147">
        <v>-47000</v>
      </c>
      <c r="CT11" s="147">
        <v>865000</v>
      </c>
      <c r="CV11" s="146" t="s">
        <v>327</v>
      </c>
      <c r="CX11" s="147">
        <v>90000</v>
      </c>
      <c r="CY11" s="147">
        <v>90000</v>
      </c>
      <c r="CZ11" s="147">
        <v>-160000</v>
      </c>
      <c r="DA11" s="147">
        <v>240000</v>
      </c>
      <c r="DB11" s="147">
        <v>520000</v>
      </c>
      <c r="DC11" s="147">
        <v>-600000</v>
      </c>
      <c r="DD11" s="147">
        <v>-120000</v>
      </c>
      <c r="DE11" s="147">
        <v>140000</v>
      </c>
      <c r="DF11" s="147">
        <v>-210000</v>
      </c>
      <c r="DG11" s="147">
        <v>10000</v>
      </c>
      <c r="DH11" s="147">
        <v>-50000</v>
      </c>
      <c r="DI11" s="147">
        <v>30000</v>
      </c>
      <c r="DJ11" s="147">
        <v>80000</v>
      </c>
      <c r="DK11" s="147">
        <v>-30000</v>
      </c>
      <c r="DL11" s="147">
        <v>280000</v>
      </c>
      <c r="DM11" s="147">
        <v>-240000</v>
      </c>
      <c r="DP11" s="146" t="s">
        <v>327</v>
      </c>
      <c r="DR11" s="147">
        <v>330000</v>
      </c>
      <c r="DS11" s="147">
        <v>-160000</v>
      </c>
      <c r="DT11" s="147">
        <v>-240000</v>
      </c>
      <c r="DU11" s="147">
        <v>200000</v>
      </c>
      <c r="DV11" s="147">
        <v>-70000</v>
      </c>
      <c r="DW11" s="147">
        <v>-10000</v>
      </c>
      <c r="DX11" s="147">
        <v>-20000</v>
      </c>
      <c r="DY11" s="147">
        <v>150000</v>
      </c>
      <c r="DZ11" s="147">
        <v>-220000</v>
      </c>
      <c r="EA11" s="147">
        <v>70000</v>
      </c>
      <c r="EB11" s="147">
        <v>-30000</v>
      </c>
      <c r="EC11" s="147">
        <v>460000</v>
      </c>
      <c r="ED11" s="147">
        <v>110000</v>
      </c>
      <c r="EE11" s="147">
        <v>-490000</v>
      </c>
      <c r="EF11" s="147">
        <v>330000</v>
      </c>
      <c r="EG11" s="147">
        <v>1400000</v>
      </c>
    </row>
    <row r="12" spans="1:137" s="146" customFormat="1">
      <c r="C12" s="146" t="s">
        <v>330</v>
      </c>
      <c r="D12" s="147">
        <v>1926</v>
      </c>
      <c r="E12" s="147">
        <v>3135</v>
      </c>
      <c r="F12" s="147">
        <v>4265</v>
      </c>
      <c r="G12" s="147"/>
      <c r="H12" s="147"/>
      <c r="I12" s="147"/>
      <c r="J12" s="147"/>
      <c r="K12" s="147"/>
      <c r="L12" s="147"/>
      <c r="M12" s="147"/>
      <c r="N12" s="147"/>
      <c r="O12" s="147"/>
      <c r="P12" s="147">
        <v>37000</v>
      </c>
      <c r="Q12" s="147">
        <v>41000</v>
      </c>
      <c r="R12" s="147">
        <v>38000</v>
      </c>
      <c r="S12" s="147">
        <v>16000</v>
      </c>
      <c r="T12" s="147">
        <v>36000</v>
      </c>
      <c r="U12" s="147">
        <v>-8000</v>
      </c>
      <c r="V12" s="147">
        <v>6000</v>
      </c>
      <c r="W12" s="147">
        <v>7000</v>
      </c>
      <c r="X12" s="147">
        <v>12000</v>
      </c>
      <c r="Y12" s="147">
        <v>-15000</v>
      </c>
      <c r="Z12" s="147">
        <v>35000</v>
      </c>
      <c r="AA12" s="147">
        <v>33000</v>
      </c>
      <c r="AB12" s="147">
        <v>40000</v>
      </c>
      <c r="AC12" s="147">
        <v>73000</v>
      </c>
      <c r="AD12" s="147">
        <v>-17000</v>
      </c>
      <c r="AE12" s="147">
        <v>20000</v>
      </c>
      <c r="AF12" s="147">
        <v>30000</v>
      </c>
      <c r="AG12" s="147">
        <v>41000</v>
      </c>
      <c r="AH12" s="147">
        <v>51000</v>
      </c>
      <c r="AI12" s="147">
        <v>21000</v>
      </c>
      <c r="AJ12" s="147">
        <v>39000</v>
      </c>
      <c r="AK12" s="147">
        <v>12000</v>
      </c>
      <c r="AL12" s="147">
        <v>216000</v>
      </c>
      <c r="AM12" s="147">
        <v>-107000</v>
      </c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J12" s="146" t="s">
        <v>330</v>
      </c>
      <c r="BK12" s="147">
        <v>109</v>
      </c>
      <c r="BL12" s="147">
        <v>15636</v>
      </c>
      <c r="BM12" s="147">
        <v>-400</v>
      </c>
      <c r="BN12" s="147"/>
      <c r="BO12" s="147"/>
      <c r="BP12" s="147"/>
      <c r="BQ12" s="147"/>
      <c r="BR12" s="147"/>
      <c r="BS12" s="147"/>
      <c r="BT12" s="147"/>
      <c r="BU12" s="147"/>
      <c r="BV12" s="147"/>
      <c r="BW12" s="147">
        <v>35000</v>
      </c>
      <c r="BX12" s="147">
        <v>173000</v>
      </c>
      <c r="BY12" s="147">
        <v>94000</v>
      </c>
      <c r="BZ12" s="147">
        <v>26000</v>
      </c>
      <c r="CA12" s="147">
        <v>59000</v>
      </c>
      <c r="CB12" s="147">
        <v>-52000</v>
      </c>
      <c r="CC12" s="147">
        <v>-25000</v>
      </c>
      <c r="CD12" s="147">
        <v>-8000</v>
      </c>
      <c r="CE12" s="147">
        <v>108000</v>
      </c>
      <c r="CF12" s="147">
        <v>33000</v>
      </c>
      <c r="CG12" s="147">
        <v>-10000</v>
      </c>
      <c r="CH12" s="147">
        <v>-35000</v>
      </c>
      <c r="CI12" s="147">
        <v>31000</v>
      </c>
      <c r="CJ12" s="147">
        <v>-46000</v>
      </c>
      <c r="CK12" s="147">
        <v>52000</v>
      </c>
      <c r="CL12" s="147">
        <v>-3000</v>
      </c>
      <c r="CM12" s="147">
        <v>53000</v>
      </c>
      <c r="CN12" s="147">
        <v>3000</v>
      </c>
      <c r="CO12" s="147">
        <v>55000</v>
      </c>
      <c r="CP12" s="192">
        <f>家計主要指標4!CP13</f>
        <v>73000</v>
      </c>
      <c r="CQ12" s="147">
        <v>30000</v>
      </c>
      <c r="CR12" s="147">
        <v>-59000</v>
      </c>
      <c r="CS12" s="147">
        <v>-126000</v>
      </c>
      <c r="CT12" s="147">
        <v>-315000</v>
      </c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</row>
    <row r="13" spans="1:137" s="146" customFormat="1">
      <c r="C13" s="146" t="s">
        <v>307</v>
      </c>
      <c r="D13" s="147"/>
      <c r="E13" s="147"/>
      <c r="F13" s="147"/>
      <c r="G13" s="147"/>
      <c r="H13" s="147"/>
      <c r="I13" s="147"/>
      <c r="J13" s="147"/>
      <c r="K13" s="147"/>
      <c r="L13" s="147">
        <v>0</v>
      </c>
      <c r="M13" s="147">
        <v>500</v>
      </c>
      <c r="N13" s="147">
        <v>1000</v>
      </c>
      <c r="O13" s="147">
        <v>1000</v>
      </c>
      <c r="P13" s="147">
        <v>1000</v>
      </c>
      <c r="Q13" s="147">
        <v>1000</v>
      </c>
      <c r="R13" s="147">
        <v>1000</v>
      </c>
      <c r="S13" s="147">
        <v>2000</v>
      </c>
      <c r="T13" s="147">
        <v>2000</v>
      </c>
      <c r="U13" s="147">
        <v>1000</v>
      </c>
      <c r="V13" s="147">
        <v>1000</v>
      </c>
      <c r="W13" s="147">
        <v>1000</v>
      </c>
      <c r="X13" s="147">
        <v>2000</v>
      </c>
      <c r="Y13" s="147">
        <v>2000</v>
      </c>
      <c r="Z13" s="147">
        <v>2000</v>
      </c>
      <c r="AA13" s="147">
        <v>2000</v>
      </c>
      <c r="AB13" s="147">
        <v>1000</v>
      </c>
      <c r="AC13" s="147">
        <v>0</v>
      </c>
      <c r="AD13" s="147">
        <v>4000</v>
      </c>
      <c r="AE13" s="147">
        <v>1000</v>
      </c>
      <c r="AF13" s="147">
        <v>3000</v>
      </c>
      <c r="AG13" s="147">
        <v>4000</v>
      </c>
      <c r="AH13" s="147">
        <v>5000</v>
      </c>
      <c r="AI13" s="147">
        <v>5000</v>
      </c>
      <c r="AJ13" s="147">
        <v>1000</v>
      </c>
      <c r="AK13" s="147">
        <v>0</v>
      </c>
      <c r="AL13" s="147">
        <v>4000</v>
      </c>
      <c r="AM13" s="147">
        <v>1000</v>
      </c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J13" s="146" t="s">
        <v>307</v>
      </c>
      <c r="BK13" s="147"/>
      <c r="BL13" s="147"/>
      <c r="BM13" s="147"/>
      <c r="BN13" s="147"/>
      <c r="BO13" s="147"/>
      <c r="BP13" s="147"/>
      <c r="BQ13" s="147"/>
      <c r="BR13" s="147"/>
      <c r="BS13" s="147">
        <v>700</v>
      </c>
      <c r="BT13" s="147">
        <v>500</v>
      </c>
      <c r="BU13" s="147">
        <v>0</v>
      </c>
      <c r="BV13" s="147">
        <v>0</v>
      </c>
      <c r="BW13" s="147">
        <v>6000</v>
      </c>
      <c r="BX13" s="147">
        <v>1000</v>
      </c>
      <c r="BY13" s="147">
        <v>0</v>
      </c>
      <c r="BZ13" s="147">
        <v>1000</v>
      </c>
      <c r="CA13" s="147">
        <v>-2000</v>
      </c>
      <c r="CB13" s="147">
        <v>0</v>
      </c>
      <c r="CC13" s="147">
        <v>3000</v>
      </c>
      <c r="CD13" s="147">
        <v>-1000</v>
      </c>
      <c r="CE13" s="147">
        <v>-1000</v>
      </c>
      <c r="CF13" s="147">
        <v>-5000</v>
      </c>
      <c r="CG13" s="147">
        <v>3000</v>
      </c>
      <c r="CH13" s="147">
        <v>3000</v>
      </c>
      <c r="CI13" s="147">
        <v>-2000</v>
      </c>
      <c r="CJ13" s="147">
        <v>2000</v>
      </c>
      <c r="CK13" s="147">
        <v>0</v>
      </c>
      <c r="CL13" s="147">
        <v>1000</v>
      </c>
      <c r="CM13" s="147">
        <v>1000</v>
      </c>
      <c r="CN13" s="147">
        <v>4000</v>
      </c>
      <c r="CO13" s="147">
        <v>5000</v>
      </c>
      <c r="CP13" s="192">
        <f>家計主要指標4!CP14</f>
        <v>144000</v>
      </c>
      <c r="CQ13" s="147">
        <v>1000</v>
      </c>
      <c r="CR13" s="147">
        <v>3000</v>
      </c>
      <c r="CS13" s="147">
        <v>21000</v>
      </c>
      <c r="CT13" s="147">
        <v>-1000</v>
      </c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</row>
    <row r="14" spans="1:137" s="146" customFormat="1">
      <c r="C14" s="146" t="s">
        <v>331</v>
      </c>
      <c r="D14" s="147">
        <v>313</v>
      </c>
      <c r="E14" s="147">
        <v>249</v>
      </c>
      <c r="F14" s="147">
        <v>450</v>
      </c>
      <c r="G14" s="147">
        <v>1300</v>
      </c>
      <c r="H14" s="147">
        <v>400</v>
      </c>
      <c r="I14" s="147">
        <v>400</v>
      </c>
      <c r="J14" s="147">
        <v>1100</v>
      </c>
      <c r="K14" s="147">
        <v>2700</v>
      </c>
      <c r="L14" s="147">
        <v>5100</v>
      </c>
      <c r="M14" s="147">
        <v>4200</v>
      </c>
      <c r="N14" s="147">
        <v>1000</v>
      </c>
      <c r="O14" s="147">
        <v>2000</v>
      </c>
      <c r="P14" s="147">
        <v>3000</v>
      </c>
      <c r="Q14" s="147">
        <v>7000</v>
      </c>
      <c r="R14" s="147">
        <v>9000</v>
      </c>
      <c r="S14" s="147">
        <v>10000</v>
      </c>
      <c r="T14" s="147">
        <v>6000</v>
      </c>
      <c r="U14" s="147">
        <v>14000</v>
      </c>
      <c r="V14" s="147">
        <v>21000</v>
      </c>
      <c r="W14" s="147">
        <v>15000</v>
      </c>
      <c r="X14" s="147">
        <v>28000</v>
      </c>
      <c r="Y14" s="147">
        <v>-1000</v>
      </c>
      <c r="Z14" s="147">
        <v>11000</v>
      </c>
      <c r="AA14" s="147">
        <v>4000</v>
      </c>
      <c r="AB14" s="147">
        <v>7000</v>
      </c>
      <c r="AC14" s="147">
        <v>5000</v>
      </c>
      <c r="AD14" s="147">
        <v>25000</v>
      </c>
      <c r="AE14" s="147">
        <v>11000</v>
      </c>
      <c r="AF14" s="147">
        <v>10000</v>
      </c>
      <c r="AG14" s="147">
        <v>19000</v>
      </c>
      <c r="AH14" s="147">
        <v>8000</v>
      </c>
      <c r="AI14" s="147">
        <v>57000</v>
      </c>
      <c r="AJ14" s="147">
        <v>7000</v>
      </c>
      <c r="AK14" s="147">
        <v>14000</v>
      </c>
      <c r="AL14" s="147">
        <v>-69000</v>
      </c>
      <c r="AM14" s="147">
        <v>-84000</v>
      </c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J14" s="146" t="s">
        <v>331</v>
      </c>
      <c r="BK14" s="147">
        <v>3529</v>
      </c>
      <c r="BL14" s="147">
        <v>0</v>
      </c>
      <c r="BM14" s="147">
        <v>9071</v>
      </c>
      <c r="BN14" s="147">
        <v>0</v>
      </c>
      <c r="BO14" s="147">
        <v>0</v>
      </c>
      <c r="BP14" s="147">
        <v>-300</v>
      </c>
      <c r="BQ14" s="147">
        <v>1900</v>
      </c>
      <c r="BR14" s="147">
        <v>34300</v>
      </c>
      <c r="BS14" s="147">
        <v>6700</v>
      </c>
      <c r="BT14" s="147">
        <v>-1100</v>
      </c>
      <c r="BU14" s="147">
        <v>4000</v>
      </c>
      <c r="BV14" s="147">
        <v>-1000</v>
      </c>
      <c r="BW14" s="147">
        <v>9000</v>
      </c>
      <c r="BX14" s="147">
        <v>-1000</v>
      </c>
      <c r="BY14" s="147">
        <v>-10000</v>
      </c>
      <c r="BZ14" s="147">
        <v>0</v>
      </c>
      <c r="CA14" s="147">
        <v>37000</v>
      </c>
      <c r="CB14" s="147">
        <v>-4000</v>
      </c>
      <c r="CC14" s="147">
        <v>31000</v>
      </c>
      <c r="CD14" s="147">
        <v>-5000</v>
      </c>
      <c r="CE14" s="147">
        <v>1000</v>
      </c>
      <c r="CF14" s="147">
        <v>7000</v>
      </c>
      <c r="CG14" s="147">
        <v>-8000</v>
      </c>
      <c r="CH14" s="147">
        <v>46000</v>
      </c>
      <c r="CI14" s="147">
        <v>0</v>
      </c>
      <c r="CJ14" s="147">
        <v>-14000</v>
      </c>
      <c r="CK14" s="147">
        <v>-5000</v>
      </c>
      <c r="CL14" s="147">
        <v>-14000</v>
      </c>
      <c r="CM14" s="147">
        <v>-12000</v>
      </c>
      <c r="CN14" s="147">
        <v>27000</v>
      </c>
      <c r="CO14" s="147">
        <v>146000</v>
      </c>
      <c r="CP14" s="192">
        <f>家計主要指標4!CP15</f>
        <v>154000</v>
      </c>
      <c r="CQ14" s="147">
        <v>-15000</v>
      </c>
      <c r="CR14" s="147">
        <v>4000</v>
      </c>
      <c r="CS14" s="147">
        <v>-48000</v>
      </c>
      <c r="CT14" s="147">
        <v>-23000</v>
      </c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</row>
    <row r="15" spans="1:137" s="146" customFormat="1">
      <c r="C15" s="146" t="s">
        <v>324</v>
      </c>
      <c r="D15" s="147">
        <v>482</v>
      </c>
      <c r="E15" s="147">
        <v>4226</v>
      </c>
      <c r="F15" s="147">
        <v>2846</v>
      </c>
      <c r="G15" s="147">
        <v>2900</v>
      </c>
      <c r="H15" s="147">
        <v>2700</v>
      </c>
      <c r="I15" s="147">
        <v>3500</v>
      </c>
      <c r="J15" s="147">
        <v>1800</v>
      </c>
      <c r="K15" s="147">
        <v>8200</v>
      </c>
      <c r="L15" s="147">
        <v>6500</v>
      </c>
      <c r="M15" s="147">
        <v>16300</v>
      </c>
      <c r="N15" s="147">
        <v>50000</v>
      </c>
      <c r="O15" s="147">
        <v>19000</v>
      </c>
      <c r="P15" s="147">
        <v>21000</v>
      </c>
      <c r="Q15" s="147">
        <v>22000</v>
      </c>
      <c r="R15" s="147">
        <v>56000</v>
      </c>
      <c r="S15" s="147">
        <v>46000</v>
      </c>
      <c r="T15" s="147">
        <v>23000</v>
      </c>
      <c r="U15" s="147">
        <v>42000</v>
      </c>
      <c r="V15" s="147">
        <v>57000</v>
      </c>
      <c r="W15" s="147">
        <v>20000</v>
      </c>
      <c r="X15" s="147">
        <v>48000</v>
      </c>
      <c r="Y15" s="147">
        <v>-1000</v>
      </c>
      <c r="Z15" s="147">
        <v>66000</v>
      </c>
      <c r="AA15" s="147">
        <v>102000</v>
      </c>
      <c r="AB15" s="147">
        <v>30000</v>
      </c>
      <c r="AC15" s="147">
        <v>-6000</v>
      </c>
      <c r="AD15" s="147">
        <v>78000</v>
      </c>
      <c r="AE15" s="147">
        <v>-1000</v>
      </c>
      <c r="AF15" s="147">
        <v>149000</v>
      </c>
      <c r="AG15" s="147">
        <v>176000</v>
      </c>
      <c r="AH15" s="147">
        <v>93000</v>
      </c>
      <c r="AI15" s="147">
        <v>208000</v>
      </c>
      <c r="AJ15" s="147">
        <v>241000</v>
      </c>
      <c r="AK15" s="147">
        <v>-40000</v>
      </c>
      <c r="AL15" s="147">
        <v>207000</v>
      </c>
      <c r="AM15" s="147">
        <v>-229000</v>
      </c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J15" s="146" t="s">
        <v>324</v>
      </c>
      <c r="BK15" s="147">
        <v>1700</v>
      </c>
      <c r="BL15" s="147">
        <v>5804</v>
      </c>
      <c r="BM15" s="147">
        <v>6798</v>
      </c>
      <c r="BN15" s="147">
        <v>7600</v>
      </c>
      <c r="BO15" s="147">
        <v>300</v>
      </c>
      <c r="BP15" s="147">
        <v>-1900</v>
      </c>
      <c r="BQ15" s="147">
        <v>-3200</v>
      </c>
      <c r="BR15" s="147">
        <v>200</v>
      </c>
      <c r="BS15" s="147">
        <v>600</v>
      </c>
      <c r="BT15" s="147">
        <v>31300</v>
      </c>
      <c r="BU15" s="147">
        <v>90000</v>
      </c>
      <c r="BV15" s="147">
        <v>18000</v>
      </c>
      <c r="BW15" s="147">
        <v>16000</v>
      </c>
      <c r="BX15" s="147">
        <v>53000</v>
      </c>
      <c r="BY15" s="147">
        <v>1000</v>
      </c>
      <c r="BZ15" s="147">
        <v>-10000</v>
      </c>
      <c r="CA15" s="147">
        <v>7000</v>
      </c>
      <c r="CB15" s="147">
        <v>15000</v>
      </c>
      <c r="CC15" s="147">
        <v>142000</v>
      </c>
      <c r="CD15" s="147">
        <v>21000</v>
      </c>
      <c r="CE15" s="147">
        <v>-30000</v>
      </c>
      <c r="CF15" s="147">
        <v>43000</v>
      </c>
      <c r="CG15" s="147">
        <v>128000</v>
      </c>
      <c r="CH15" s="147">
        <v>146000</v>
      </c>
      <c r="CI15" s="147">
        <v>35000</v>
      </c>
      <c r="CJ15" s="147">
        <v>3000</v>
      </c>
      <c r="CK15" s="147">
        <v>5000</v>
      </c>
      <c r="CL15" s="147">
        <v>-9000</v>
      </c>
      <c r="CM15" s="147">
        <v>2000</v>
      </c>
      <c r="CN15" s="147">
        <v>237000</v>
      </c>
      <c r="CO15" s="147">
        <v>268000</v>
      </c>
      <c r="CP15" s="192">
        <f>家計主要指標4!CP16</f>
        <v>-47000</v>
      </c>
      <c r="CQ15" s="147">
        <v>404000</v>
      </c>
      <c r="CR15" s="147">
        <v>-122000</v>
      </c>
      <c r="CS15" s="147">
        <v>-138000</v>
      </c>
      <c r="CT15" s="147">
        <v>518000</v>
      </c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</row>
    <row r="16" spans="1:137" s="146" customFormat="1">
      <c r="C16" s="146" t="s">
        <v>332</v>
      </c>
      <c r="D16" s="147">
        <v>683</v>
      </c>
      <c r="E16" s="147">
        <v>974</v>
      </c>
      <c r="F16" s="147">
        <v>2029</v>
      </c>
      <c r="G16" s="147">
        <v>400</v>
      </c>
      <c r="H16" s="147">
        <v>3800</v>
      </c>
      <c r="I16" s="147">
        <v>600</v>
      </c>
      <c r="J16" s="147">
        <v>900</v>
      </c>
      <c r="K16" s="147">
        <v>2200</v>
      </c>
      <c r="L16" s="147">
        <v>900</v>
      </c>
      <c r="M16" s="147">
        <v>600</v>
      </c>
      <c r="N16" s="147">
        <v>1000</v>
      </c>
      <c r="O16" s="147">
        <v>3000</v>
      </c>
      <c r="P16" s="147">
        <v>6000</v>
      </c>
      <c r="Q16" s="147">
        <v>2000</v>
      </c>
      <c r="R16" s="147">
        <v>2000</v>
      </c>
      <c r="S16" s="147">
        <v>2000</v>
      </c>
      <c r="T16" s="147">
        <v>3000</v>
      </c>
      <c r="U16" s="147">
        <v>2000</v>
      </c>
      <c r="V16" s="147">
        <v>2000</v>
      </c>
      <c r="W16" s="147">
        <v>2000</v>
      </c>
      <c r="X16" s="147">
        <v>15000</v>
      </c>
      <c r="Y16" s="147">
        <v>5000</v>
      </c>
      <c r="Z16" s="147">
        <v>8000</v>
      </c>
      <c r="AA16" s="147">
        <v>6000</v>
      </c>
      <c r="AB16" s="147">
        <v>13000</v>
      </c>
      <c r="AC16" s="147">
        <v>4000</v>
      </c>
      <c r="AD16" s="147">
        <v>12000</v>
      </c>
      <c r="AE16" s="147">
        <v>5000</v>
      </c>
      <c r="AF16" s="147">
        <v>1000</v>
      </c>
      <c r="AG16" s="147">
        <v>32000</v>
      </c>
      <c r="AH16" s="147">
        <v>0</v>
      </c>
      <c r="AI16" s="147">
        <v>14000</v>
      </c>
      <c r="AJ16" s="147">
        <v>7000</v>
      </c>
      <c r="AK16" s="147">
        <v>3000</v>
      </c>
      <c r="AL16" s="147">
        <v>-16000</v>
      </c>
      <c r="AM16" s="147">
        <v>-2000</v>
      </c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J16" s="146" t="s">
        <v>332</v>
      </c>
      <c r="BK16" s="147">
        <v>374</v>
      </c>
      <c r="BL16" s="147">
        <v>271</v>
      </c>
      <c r="BM16" s="147">
        <v>1242</v>
      </c>
      <c r="BN16" s="147">
        <v>0</v>
      </c>
      <c r="BO16" s="147">
        <v>0</v>
      </c>
      <c r="BP16" s="147">
        <v>4600</v>
      </c>
      <c r="BQ16" s="147">
        <v>3900</v>
      </c>
      <c r="BR16" s="147">
        <v>600</v>
      </c>
      <c r="BS16" s="147">
        <v>500</v>
      </c>
      <c r="BT16" s="147">
        <v>1400</v>
      </c>
      <c r="BU16" s="147">
        <v>1000</v>
      </c>
      <c r="BV16" s="147">
        <v>3000</v>
      </c>
      <c r="BW16" s="147">
        <v>6000</v>
      </c>
      <c r="BX16" s="147">
        <v>0</v>
      </c>
      <c r="BY16" s="147">
        <v>0</v>
      </c>
      <c r="BZ16" s="147">
        <v>0</v>
      </c>
      <c r="CA16" s="147">
        <v>2000</v>
      </c>
      <c r="CB16" s="147">
        <v>7000</v>
      </c>
      <c r="CC16" s="147">
        <v>3000</v>
      </c>
      <c r="CD16" s="147">
        <v>3000</v>
      </c>
      <c r="CE16" s="147">
        <v>30000</v>
      </c>
      <c r="CF16" s="147">
        <v>2000</v>
      </c>
      <c r="CG16" s="147">
        <v>11000</v>
      </c>
      <c r="CH16" s="147">
        <v>4000</v>
      </c>
      <c r="CI16" s="147">
        <v>9000</v>
      </c>
      <c r="CJ16" s="147">
        <v>68000</v>
      </c>
      <c r="CK16" s="147">
        <v>0</v>
      </c>
      <c r="CL16" s="147">
        <v>5000</v>
      </c>
      <c r="CM16" s="147">
        <v>8000</v>
      </c>
      <c r="CN16" s="147">
        <v>-11000</v>
      </c>
      <c r="CO16" s="147">
        <v>1000</v>
      </c>
      <c r="CP16" s="192">
        <f>家計主要指標4!CP17</f>
        <v>9000</v>
      </c>
      <c r="CQ16" s="147">
        <v>8000</v>
      </c>
      <c r="CR16" s="147">
        <v>5000</v>
      </c>
      <c r="CS16" s="147">
        <v>26000</v>
      </c>
      <c r="CT16" s="147">
        <v>1000</v>
      </c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</row>
    <row r="17" spans="1:137" s="146" customFormat="1"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92"/>
      <c r="CQ17" s="147"/>
      <c r="CR17" s="147"/>
      <c r="CS17" s="147"/>
      <c r="CT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</row>
    <row r="18" spans="1:137" s="146" customFormat="1">
      <c r="C18" s="146" t="s">
        <v>272</v>
      </c>
      <c r="D18" s="147">
        <v>4439</v>
      </c>
      <c r="E18" s="147">
        <v>13615</v>
      </c>
      <c r="F18" s="147">
        <v>18331</v>
      </c>
      <c r="G18" s="147">
        <v>24200</v>
      </c>
      <c r="H18" s="147">
        <v>35700</v>
      </c>
      <c r="I18" s="147">
        <v>35100</v>
      </c>
      <c r="J18" s="147">
        <v>33100</v>
      </c>
      <c r="K18" s="147">
        <v>47000</v>
      </c>
      <c r="L18" s="147">
        <v>69100</v>
      </c>
      <c r="M18" s="147">
        <v>81200</v>
      </c>
      <c r="N18" s="147">
        <v>76000</v>
      </c>
      <c r="O18" s="147">
        <v>64000</v>
      </c>
      <c r="P18" s="147">
        <v>38000</v>
      </c>
      <c r="Q18" s="147">
        <v>51000</v>
      </c>
      <c r="R18" s="147">
        <v>50000</v>
      </c>
      <c r="S18" s="147">
        <v>54000</v>
      </c>
      <c r="T18" s="147">
        <v>59000</v>
      </c>
      <c r="U18" s="147">
        <v>17000</v>
      </c>
      <c r="V18" s="147">
        <v>24000</v>
      </c>
      <c r="W18" s="147">
        <v>27000</v>
      </c>
      <c r="X18" s="147">
        <v>42000</v>
      </c>
      <c r="Y18" s="147">
        <v>13000</v>
      </c>
      <c r="Z18" s="147">
        <v>14000</v>
      </c>
      <c r="AA18" s="147">
        <v>41000</v>
      </c>
      <c r="AB18" s="147">
        <v>68000</v>
      </c>
      <c r="AC18" s="147">
        <v>-25000</v>
      </c>
      <c r="AD18" s="147">
        <v>92000</v>
      </c>
      <c r="AE18" s="147">
        <v>34000</v>
      </c>
      <c r="AF18" s="147">
        <v>40000</v>
      </c>
      <c r="AG18" s="147">
        <v>-6000</v>
      </c>
      <c r="AH18" s="147">
        <v>24000</v>
      </c>
      <c r="AI18" s="147">
        <v>50000</v>
      </c>
      <c r="AJ18" s="147">
        <v>14000</v>
      </c>
      <c r="AK18" s="147">
        <v>-12000</v>
      </c>
      <c r="AL18" s="147">
        <v>-71000</v>
      </c>
      <c r="AM18" s="147">
        <v>-120000</v>
      </c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J18" s="146" t="s">
        <v>272</v>
      </c>
      <c r="BK18" s="147">
        <v>5403</v>
      </c>
      <c r="BL18" s="147">
        <v>11159</v>
      </c>
      <c r="BM18" s="147">
        <v>10059</v>
      </c>
      <c r="BN18" s="147">
        <v>42800</v>
      </c>
      <c r="BO18" s="147">
        <v>44900</v>
      </c>
      <c r="BP18" s="147">
        <v>38000</v>
      </c>
      <c r="BQ18" s="147">
        <v>35900</v>
      </c>
      <c r="BR18" s="147">
        <v>60400</v>
      </c>
      <c r="BS18" s="147">
        <v>125000</v>
      </c>
      <c r="BT18" s="147">
        <v>-300</v>
      </c>
      <c r="BU18" s="147">
        <v>237000</v>
      </c>
      <c r="BV18" s="147">
        <v>59000</v>
      </c>
      <c r="BW18" s="147">
        <v>23000</v>
      </c>
      <c r="BX18" s="147">
        <v>94000</v>
      </c>
      <c r="BY18" s="147">
        <v>56000</v>
      </c>
      <c r="BZ18" s="147">
        <v>98000</v>
      </c>
      <c r="CA18" s="147">
        <v>109000</v>
      </c>
      <c r="CB18" s="147">
        <v>130000</v>
      </c>
      <c r="CC18" s="147">
        <v>7000</v>
      </c>
      <c r="CD18" s="147">
        <v>-33000</v>
      </c>
      <c r="CE18" s="147">
        <v>292000</v>
      </c>
      <c r="CF18" s="147">
        <v>-32000</v>
      </c>
      <c r="CG18" s="147">
        <v>44000</v>
      </c>
      <c r="CH18" s="147">
        <v>195000</v>
      </c>
      <c r="CI18" s="147">
        <v>-30000</v>
      </c>
      <c r="CJ18" s="147">
        <v>23000</v>
      </c>
      <c r="CK18" s="147">
        <v>5000</v>
      </c>
      <c r="CL18" s="147">
        <v>-40000</v>
      </c>
      <c r="CM18" s="147">
        <v>15000</v>
      </c>
      <c r="CN18" s="147">
        <v>13000</v>
      </c>
      <c r="CO18" s="147">
        <v>-68000</v>
      </c>
      <c r="CP18" s="192">
        <f>家計主要指標4!CP19</f>
        <v>56000</v>
      </c>
      <c r="CQ18" s="147">
        <v>69000</v>
      </c>
      <c r="CR18" s="147">
        <v>-39000</v>
      </c>
      <c r="CS18" s="147">
        <v>78000</v>
      </c>
      <c r="CT18" s="147">
        <v>-370000</v>
      </c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</row>
    <row r="19" spans="1:137" s="146" customFormat="1">
      <c r="C19" s="146" t="s">
        <v>333</v>
      </c>
      <c r="D19" s="147">
        <v>3811</v>
      </c>
      <c r="E19" s="147">
        <v>7858</v>
      </c>
      <c r="F19" s="147">
        <v>11522</v>
      </c>
      <c r="G19" s="147">
        <v>14800</v>
      </c>
      <c r="H19" s="147">
        <v>20400</v>
      </c>
      <c r="I19" s="147">
        <v>16900</v>
      </c>
      <c r="J19" s="147">
        <v>19400</v>
      </c>
      <c r="K19" s="147">
        <v>29900</v>
      </c>
      <c r="L19" s="147">
        <v>46500</v>
      </c>
      <c r="M19" s="147">
        <v>61500</v>
      </c>
      <c r="N19" s="147">
        <v>55000</v>
      </c>
      <c r="O19" s="147">
        <v>45000</v>
      </c>
      <c r="P19" s="147">
        <v>25000</v>
      </c>
      <c r="Q19" s="147">
        <v>34000</v>
      </c>
      <c r="R19" s="147">
        <v>28000</v>
      </c>
      <c r="S19" s="147">
        <v>32000</v>
      </c>
      <c r="T19" s="147">
        <v>40000</v>
      </c>
      <c r="U19" s="147">
        <v>8000</v>
      </c>
      <c r="V19" s="147">
        <v>2000</v>
      </c>
      <c r="W19" s="147">
        <v>1000</v>
      </c>
      <c r="X19" s="147">
        <v>21000</v>
      </c>
      <c r="Y19" s="147">
        <v>-5000</v>
      </c>
      <c r="Z19" s="147">
        <v>-7000</v>
      </c>
      <c r="AA19" s="147">
        <v>37000</v>
      </c>
      <c r="AB19" s="147">
        <v>32000</v>
      </c>
      <c r="AC19" s="147">
        <v>-36000</v>
      </c>
      <c r="AD19" s="147">
        <v>53000</v>
      </c>
      <c r="AE19" s="147">
        <v>5000</v>
      </c>
      <c r="AF19" s="147">
        <v>-4000</v>
      </c>
      <c r="AG19" s="147">
        <v>-14000</v>
      </c>
      <c r="AH19" s="147">
        <v>-8000</v>
      </c>
      <c r="AI19" s="147">
        <v>18000</v>
      </c>
      <c r="AJ19" s="147">
        <v>-11000</v>
      </c>
      <c r="AK19" s="147">
        <v>-21000</v>
      </c>
      <c r="AL19" s="147">
        <v>-82000</v>
      </c>
      <c r="AM19" s="147">
        <v>-45000</v>
      </c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J19" s="146" t="s">
        <v>333</v>
      </c>
      <c r="BK19" s="147">
        <v>6703</v>
      </c>
      <c r="BL19" s="147">
        <v>11729</v>
      </c>
      <c r="BM19" s="147">
        <v>7849</v>
      </c>
      <c r="BN19" s="147">
        <v>36200</v>
      </c>
      <c r="BO19" s="147">
        <v>24800</v>
      </c>
      <c r="BP19" s="147">
        <v>18700</v>
      </c>
      <c r="BQ19" s="147">
        <v>17000</v>
      </c>
      <c r="BR19" s="147">
        <v>39800</v>
      </c>
      <c r="BS19" s="147">
        <v>94900</v>
      </c>
      <c r="BT19" s="147">
        <v>-2800</v>
      </c>
      <c r="BU19" s="147">
        <v>214000</v>
      </c>
      <c r="BV19" s="147">
        <v>37000</v>
      </c>
      <c r="BW19" s="147">
        <v>11000</v>
      </c>
      <c r="BX19" s="147">
        <v>63000</v>
      </c>
      <c r="BY19" s="147">
        <v>55000</v>
      </c>
      <c r="BZ19" s="147">
        <v>77000</v>
      </c>
      <c r="CA19" s="147">
        <v>102000</v>
      </c>
      <c r="CB19" s="147">
        <v>108000</v>
      </c>
      <c r="CC19" s="147">
        <v>-11000</v>
      </c>
      <c r="CD19" s="147">
        <v>-32000</v>
      </c>
      <c r="CE19" s="147">
        <v>263000</v>
      </c>
      <c r="CF19" s="147">
        <v>-32000</v>
      </c>
      <c r="CG19" s="147">
        <v>6000</v>
      </c>
      <c r="CH19" s="147">
        <v>194000</v>
      </c>
      <c r="CI19" s="147">
        <v>-54000</v>
      </c>
      <c r="CJ19" s="147">
        <v>-1000</v>
      </c>
      <c r="CK19" s="147">
        <v>4000</v>
      </c>
      <c r="CL19" s="147">
        <v>-23000</v>
      </c>
      <c r="CM19" s="147">
        <v>-5000</v>
      </c>
      <c r="CN19" s="147">
        <v>-79000</v>
      </c>
      <c r="CO19" s="147">
        <v>-71000</v>
      </c>
      <c r="CP19" s="192">
        <f>家計主要指標4!CP20</f>
        <v>54000</v>
      </c>
      <c r="CQ19" s="147">
        <v>59000</v>
      </c>
      <c r="CR19" s="147">
        <v>-24000</v>
      </c>
      <c r="CS19" s="147">
        <v>156000</v>
      </c>
      <c r="CT19" s="147">
        <v>-332000</v>
      </c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</row>
    <row r="20" spans="1:137" s="146" customFormat="1">
      <c r="C20" s="146" t="s">
        <v>281</v>
      </c>
      <c r="D20" s="147">
        <v>1267</v>
      </c>
      <c r="E20" s="147">
        <v>5499</v>
      </c>
      <c r="F20" s="147">
        <v>2171</v>
      </c>
      <c r="G20" s="147">
        <v>2200</v>
      </c>
      <c r="H20" s="147">
        <v>5800</v>
      </c>
      <c r="I20" s="147">
        <v>7800</v>
      </c>
      <c r="J20" s="147">
        <v>5000</v>
      </c>
      <c r="K20" s="147">
        <v>9400</v>
      </c>
      <c r="L20" s="147">
        <v>12700</v>
      </c>
      <c r="M20" s="147">
        <v>10100</v>
      </c>
      <c r="N20" s="147">
        <v>6000</v>
      </c>
      <c r="O20" s="147">
        <v>6000</v>
      </c>
      <c r="P20" s="147">
        <v>9000</v>
      </c>
      <c r="Q20" s="147">
        <v>8000</v>
      </c>
      <c r="R20" s="147">
        <v>7000</v>
      </c>
      <c r="S20" s="147">
        <v>6000</v>
      </c>
      <c r="T20" s="147">
        <v>9000</v>
      </c>
      <c r="U20" s="147">
        <v>0</v>
      </c>
      <c r="V20" s="147">
        <v>0</v>
      </c>
      <c r="W20" s="147">
        <v>13000</v>
      </c>
      <c r="X20" s="147">
        <v>7000</v>
      </c>
      <c r="Y20" s="147">
        <v>15000</v>
      </c>
      <c r="Z20" s="147">
        <v>11000</v>
      </c>
      <c r="AA20" s="147">
        <v>-4000</v>
      </c>
      <c r="AB20" s="147">
        <v>19000</v>
      </c>
      <c r="AC20" s="147">
        <v>-4000</v>
      </c>
      <c r="AD20" s="147">
        <v>19000</v>
      </c>
      <c r="AE20" s="147">
        <v>16000</v>
      </c>
      <c r="AF20" s="147">
        <v>29000</v>
      </c>
      <c r="AG20" s="147">
        <v>3000</v>
      </c>
      <c r="AH20" s="147">
        <v>5000</v>
      </c>
      <c r="AI20" s="147">
        <v>14000</v>
      </c>
      <c r="AJ20" s="147">
        <v>8000</v>
      </c>
      <c r="AK20" s="147">
        <v>3000</v>
      </c>
      <c r="AL20" s="147">
        <v>15000</v>
      </c>
      <c r="AM20" s="147">
        <v>-34000</v>
      </c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J20" s="146" t="s">
        <v>281</v>
      </c>
      <c r="BK20" s="147">
        <v>1538</v>
      </c>
      <c r="BL20" s="147">
        <v>-1636</v>
      </c>
      <c r="BM20" s="147">
        <v>-1154</v>
      </c>
      <c r="BN20" s="147">
        <v>0</v>
      </c>
      <c r="BO20" s="147">
        <v>4800</v>
      </c>
      <c r="BP20" s="147">
        <v>11000</v>
      </c>
      <c r="BQ20" s="147">
        <v>200</v>
      </c>
      <c r="BR20" s="147">
        <v>10000</v>
      </c>
      <c r="BS20" s="147">
        <v>18600</v>
      </c>
      <c r="BT20" s="147">
        <v>-5300</v>
      </c>
      <c r="BU20" s="147">
        <v>17000</v>
      </c>
      <c r="BV20" s="147">
        <v>0</v>
      </c>
      <c r="BW20" s="147">
        <v>11000</v>
      </c>
      <c r="BX20" s="147">
        <v>21000</v>
      </c>
      <c r="BY20" s="147">
        <v>-5000</v>
      </c>
      <c r="BZ20" s="147">
        <v>-1000</v>
      </c>
      <c r="CA20" s="147">
        <v>-8000</v>
      </c>
      <c r="CB20" s="147">
        <v>-3000</v>
      </c>
      <c r="CC20" s="147">
        <v>-4000</v>
      </c>
      <c r="CD20" s="147">
        <v>-2000</v>
      </c>
      <c r="CE20" s="147">
        <v>-3000</v>
      </c>
      <c r="CF20" s="147">
        <v>-2000</v>
      </c>
      <c r="CG20" s="147">
        <v>15000</v>
      </c>
      <c r="CH20" s="147">
        <v>5000</v>
      </c>
      <c r="CI20" s="147">
        <v>1000</v>
      </c>
      <c r="CJ20" s="147">
        <v>6000</v>
      </c>
      <c r="CK20" s="147">
        <v>8000</v>
      </c>
      <c r="CL20" s="147">
        <v>-5000</v>
      </c>
      <c r="CM20" s="147">
        <v>4000</v>
      </c>
      <c r="CN20" s="147">
        <v>27000</v>
      </c>
      <c r="CO20" s="147">
        <v>25000</v>
      </c>
      <c r="CP20" s="192">
        <f>家計主要指標4!CP21</f>
        <v>-3000</v>
      </c>
      <c r="CQ20" s="147">
        <v>-5000</v>
      </c>
      <c r="CR20" s="147">
        <v>-17000</v>
      </c>
      <c r="CS20" s="147">
        <v>-71000</v>
      </c>
      <c r="CT20" s="147">
        <v>-122000</v>
      </c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</row>
    <row r="21" spans="1:137" s="146" customFormat="1">
      <c r="C21" s="146" t="s">
        <v>282</v>
      </c>
      <c r="D21" s="147">
        <v>639</v>
      </c>
      <c r="E21" s="147">
        <v>258</v>
      </c>
      <c r="F21" s="147">
        <v>4638</v>
      </c>
      <c r="G21" s="147">
        <v>7300</v>
      </c>
      <c r="H21" s="147">
        <v>9000</v>
      </c>
      <c r="I21" s="147">
        <v>10400</v>
      </c>
      <c r="J21" s="147">
        <v>8600</v>
      </c>
      <c r="K21" s="147">
        <v>8600</v>
      </c>
      <c r="L21" s="147">
        <v>10600</v>
      </c>
      <c r="M21" s="147">
        <v>9400</v>
      </c>
      <c r="N21" s="147">
        <v>11000</v>
      </c>
      <c r="O21" s="147">
        <v>9000</v>
      </c>
      <c r="P21" s="147">
        <v>5000</v>
      </c>
      <c r="Q21" s="147">
        <v>8000</v>
      </c>
      <c r="R21" s="147">
        <v>14000</v>
      </c>
      <c r="S21" s="147">
        <v>15000</v>
      </c>
      <c r="T21" s="147">
        <v>12000</v>
      </c>
      <c r="U21" s="147">
        <v>11000</v>
      </c>
      <c r="V21" s="147">
        <v>20000</v>
      </c>
      <c r="W21" s="147">
        <v>12000</v>
      </c>
      <c r="X21" s="147">
        <v>13000</v>
      </c>
      <c r="Y21" s="147">
        <v>3000</v>
      </c>
      <c r="Z21" s="147">
        <v>8000</v>
      </c>
      <c r="AA21" s="147">
        <v>11000</v>
      </c>
      <c r="AB21" s="147">
        <v>15000</v>
      </c>
      <c r="AC21" s="147">
        <v>15000</v>
      </c>
      <c r="AD21" s="147">
        <v>19000</v>
      </c>
      <c r="AE21" s="147">
        <v>12000</v>
      </c>
      <c r="AF21" s="147">
        <v>12000</v>
      </c>
      <c r="AG21" s="147">
        <v>7000</v>
      </c>
      <c r="AH21" s="147">
        <v>27000</v>
      </c>
      <c r="AI21" s="147">
        <v>18000</v>
      </c>
      <c r="AJ21" s="147">
        <v>18000</v>
      </c>
      <c r="AK21" s="147">
        <v>4000</v>
      </c>
      <c r="AL21" s="147">
        <v>-27000</v>
      </c>
      <c r="AM21" s="147">
        <v>-7000</v>
      </c>
      <c r="AO21" s="146" t="s">
        <v>282</v>
      </c>
      <c r="AQ21" s="147">
        <v>40000</v>
      </c>
      <c r="AR21" s="147">
        <v>-30000</v>
      </c>
      <c r="AS21" s="147">
        <v>20000</v>
      </c>
      <c r="AT21" s="147">
        <v>-30000</v>
      </c>
      <c r="AU21" s="147">
        <v>10000</v>
      </c>
      <c r="AV21" s="147">
        <v>50000</v>
      </c>
      <c r="AW21" s="147">
        <v>-10000</v>
      </c>
      <c r="AX21" s="147">
        <v>20000</v>
      </c>
      <c r="AY21" s="147">
        <v>-40000</v>
      </c>
      <c r="AZ21" s="147">
        <v>10000</v>
      </c>
      <c r="BA21" s="147">
        <v>0</v>
      </c>
      <c r="BB21" s="147">
        <v>10000</v>
      </c>
      <c r="BC21" s="147">
        <v>-170000</v>
      </c>
      <c r="BD21" s="147">
        <v>180000</v>
      </c>
      <c r="BE21" s="147">
        <v>10000</v>
      </c>
      <c r="BF21" s="147">
        <v>20000</v>
      </c>
      <c r="BJ21" s="146" t="s">
        <v>282</v>
      </c>
      <c r="BK21" s="147">
        <v>2838</v>
      </c>
      <c r="BL21" s="147">
        <v>1065</v>
      </c>
      <c r="BM21" s="147">
        <v>3364</v>
      </c>
      <c r="BN21" s="147">
        <v>5200</v>
      </c>
      <c r="BO21" s="147">
        <v>15300</v>
      </c>
      <c r="BP21" s="147">
        <v>8500</v>
      </c>
      <c r="BQ21" s="147">
        <v>21200</v>
      </c>
      <c r="BR21" s="147">
        <v>12200</v>
      </c>
      <c r="BS21" s="147">
        <v>11000</v>
      </c>
      <c r="BT21" s="147">
        <v>8700</v>
      </c>
      <c r="BU21" s="147">
        <v>7000</v>
      </c>
      <c r="BV21" s="147">
        <v>22000</v>
      </c>
      <c r="BW21" s="147">
        <v>3000</v>
      </c>
      <c r="BX21" s="147">
        <v>10000</v>
      </c>
      <c r="BY21" s="147">
        <v>8000</v>
      </c>
      <c r="BZ21" s="147">
        <v>15000</v>
      </c>
      <c r="CA21" s="147">
        <v>17000</v>
      </c>
      <c r="CB21" s="147">
        <v>24000</v>
      </c>
      <c r="CC21" s="147">
        <v>26000</v>
      </c>
      <c r="CD21" s="147">
        <v>3000</v>
      </c>
      <c r="CE21" s="147">
        <v>33000</v>
      </c>
      <c r="CF21" s="147">
        <v>2000</v>
      </c>
      <c r="CG21" s="147">
        <v>22000</v>
      </c>
      <c r="CH21" s="147">
        <v>6000</v>
      </c>
      <c r="CI21" s="147">
        <v>22000</v>
      </c>
      <c r="CJ21" s="147">
        <v>18000</v>
      </c>
      <c r="CK21" s="147">
        <v>-6000</v>
      </c>
      <c r="CL21" s="147">
        <v>-11000</v>
      </c>
      <c r="CM21" s="147">
        <v>13000</v>
      </c>
      <c r="CN21" s="147">
        <v>58000</v>
      </c>
      <c r="CO21" s="147">
        <v>-23000</v>
      </c>
      <c r="CP21" s="192">
        <f>家計主要指標4!CP22</f>
        <v>10000</v>
      </c>
      <c r="CQ21" s="147">
        <v>34000</v>
      </c>
      <c r="CR21" s="147">
        <v>-1000</v>
      </c>
      <c r="CS21" s="147">
        <v>0</v>
      </c>
      <c r="CT21" s="147">
        <v>53000</v>
      </c>
      <c r="CV21" s="146" t="s">
        <v>282</v>
      </c>
      <c r="CX21" s="147">
        <v>80000</v>
      </c>
      <c r="CY21" s="147">
        <v>0</v>
      </c>
      <c r="CZ21" s="147">
        <v>-70000</v>
      </c>
      <c r="DA21" s="147">
        <v>-50000</v>
      </c>
      <c r="DB21" s="147">
        <v>110000</v>
      </c>
      <c r="DC21" s="147">
        <v>30000</v>
      </c>
      <c r="DD21" s="147">
        <v>-30000</v>
      </c>
      <c r="DE21" s="147">
        <v>0</v>
      </c>
      <c r="DF21" s="147">
        <v>-30000</v>
      </c>
      <c r="DG21" s="147">
        <v>50000</v>
      </c>
      <c r="DH21" s="147">
        <v>0</v>
      </c>
      <c r="DI21" s="147">
        <v>-10000</v>
      </c>
      <c r="DJ21" s="147">
        <v>0</v>
      </c>
      <c r="DK21" s="147">
        <v>30000</v>
      </c>
      <c r="DL21" s="147">
        <v>-20000</v>
      </c>
      <c r="DM21" s="147">
        <v>20000</v>
      </c>
      <c r="DP21" s="146" t="s">
        <v>282</v>
      </c>
      <c r="DR21" s="147">
        <v>-50000</v>
      </c>
      <c r="DS21" s="147">
        <v>100000</v>
      </c>
      <c r="DT21" s="147">
        <v>20000</v>
      </c>
      <c r="DU21" s="147">
        <v>-20000</v>
      </c>
      <c r="DV21" s="147">
        <v>-30000</v>
      </c>
      <c r="DW21" s="147">
        <v>20000</v>
      </c>
      <c r="DX21" s="147">
        <v>-40000</v>
      </c>
      <c r="DY21" s="147">
        <v>70000</v>
      </c>
      <c r="DZ21" s="147">
        <v>40000</v>
      </c>
      <c r="EA21" s="147">
        <v>10000</v>
      </c>
      <c r="EB21" s="147">
        <v>30000</v>
      </c>
      <c r="EC21" s="147">
        <v>30000</v>
      </c>
      <c r="ED21" s="147">
        <v>-10000</v>
      </c>
      <c r="EE21" s="147">
        <v>20000</v>
      </c>
      <c r="EF21" s="147">
        <v>-50000</v>
      </c>
      <c r="EG21" s="147">
        <v>290000</v>
      </c>
    </row>
    <row r="22" spans="1:137"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92"/>
      <c r="CQ22" s="15"/>
      <c r="CR22" s="15"/>
      <c r="CS22" s="15"/>
      <c r="CT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</row>
    <row r="23" spans="1:137" s="169" customFormat="1">
      <c r="A23" s="169" t="s">
        <v>287</v>
      </c>
      <c r="D23" s="170">
        <v>11.3</v>
      </c>
      <c r="E23" s="170">
        <v>11.5</v>
      </c>
      <c r="F23" s="170">
        <v>13.3</v>
      </c>
      <c r="G23" s="170">
        <v>15.2</v>
      </c>
      <c r="H23" s="170">
        <v>14.9</v>
      </c>
      <c r="I23" s="170">
        <v>15</v>
      </c>
      <c r="J23" s="170">
        <v>16.7</v>
      </c>
      <c r="K23" s="170">
        <v>16.899999999999999</v>
      </c>
      <c r="L23" s="170">
        <v>17.2</v>
      </c>
      <c r="M23" s="170">
        <v>17.100000000000001</v>
      </c>
      <c r="N23" s="170">
        <v>17.3</v>
      </c>
      <c r="O23" s="170">
        <v>17.3</v>
      </c>
      <c r="P23" s="170">
        <v>15.5</v>
      </c>
      <c r="Q23" s="170">
        <v>14.7</v>
      </c>
      <c r="R23" s="170">
        <v>12.9</v>
      </c>
      <c r="S23" s="170">
        <v>12.5</v>
      </c>
      <c r="T23" s="170">
        <v>13.5</v>
      </c>
      <c r="U23" s="170">
        <v>12.9</v>
      </c>
      <c r="V23" s="170">
        <v>10.7</v>
      </c>
      <c r="W23" s="170">
        <v>12.3</v>
      </c>
      <c r="X23" s="170">
        <v>11.1</v>
      </c>
      <c r="Y23" s="170">
        <v>10.3</v>
      </c>
      <c r="Z23" s="170">
        <v>13.4</v>
      </c>
      <c r="AA23" s="170">
        <v>14.5</v>
      </c>
      <c r="AB23" s="170">
        <v>17.3</v>
      </c>
      <c r="AC23" s="170">
        <v>17</v>
      </c>
      <c r="AD23" s="170">
        <v>16.2</v>
      </c>
      <c r="AE23" s="170">
        <v>16.8</v>
      </c>
      <c r="AF23" s="170">
        <v>14.1</v>
      </c>
      <c r="AG23" s="170">
        <v>15.8</v>
      </c>
      <c r="AH23" s="170">
        <v>16.100000000000001</v>
      </c>
      <c r="AI23" s="170">
        <v>13.5</v>
      </c>
      <c r="AJ23" s="170">
        <v>13.4</v>
      </c>
      <c r="AK23" s="170">
        <v>13.8</v>
      </c>
      <c r="AL23" s="170">
        <v>5.2089950451022746</v>
      </c>
      <c r="AM23" s="170">
        <v>-4.7953216374269001</v>
      </c>
      <c r="AN23" s="169" t="s">
        <v>287</v>
      </c>
      <c r="AQ23" s="170">
        <v>1.6643550624133148</v>
      </c>
      <c r="AR23" s="170">
        <v>-2.6027397260273974</v>
      </c>
      <c r="AS23" s="170">
        <v>2.642559109874826</v>
      </c>
      <c r="AT23" s="170">
        <v>-3.9270687237026647</v>
      </c>
      <c r="AU23" s="170">
        <v>0.55710306406685239</v>
      </c>
      <c r="AV23" s="170">
        <v>-2.510460251046025</v>
      </c>
      <c r="AW23" s="170">
        <v>-6.6290550070521856</v>
      </c>
      <c r="AX23" s="170">
        <v>5.8823529411764701</v>
      </c>
      <c r="AY23" s="170">
        <v>-1.5965166908563133</v>
      </c>
      <c r="AZ23" s="170">
        <v>0</v>
      </c>
      <c r="BA23" s="170">
        <v>1.5536723163841808</v>
      </c>
      <c r="BB23" s="170">
        <v>6.5527065527065522</v>
      </c>
      <c r="BC23" s="170">
        <v>2.6798307475317347</v>
      </c>
      <c r="BD23" s="170">
        <v>-1.3986013986013985</v>
      </c>
      <c r="BE23" s="170">
        <v>3.8781163434903045</v>
      </c>
      <c r="BF23" s="170">
        <v>-0.96021947873799729</v>
      </c>
      <c r="BH23" s="169" t="s">
        <v>287</v>
      </c>
      <c r="BK23" s="170">
        <v>9.5</v>
      </c>
      <c r="BL23" s="170">
        <v>8.6999999999999993</v>
      </c>
      <c r="BM23" s="170">
        <v>6.4</v>
      </c>
      <c r="BN23" s="170">
        <v>13.5</v>
      </c>
      <c r="BO23" s="170">
        <v>10.8</v>
      </c>
      <c r="BP23" s="170">
        <v>15.2</v>
      </c>
      <c r="BQ23" s="170">
        <v>16.100000000000001</v>
      </c>
      <c r="BR23" s="170">
        <v>13.1</v>
      </c>
      <c r="BS23" s="170">
        <v>17.399999999999999</v>
      </c>
      <c r="BT23" s="170">
        <v>17.2</v>
      </c>
      <c r="BU23" s="170">
        <v>11.3</v>
      </c>
      <c r="BV23" s="170">
        <v>16.5</v>
      </c>
      <c r="BW23" s="170">
        <v>14</v>
      </c>
      <c r="BX23" s="170">
        <v>13.4</v>
      </c>
      <c r="BY23" s="170">
        <v>15.1</v>
      </c>
      <c r="BZ23" s="170">
        <v>13.1</v>
      </c>
      <c r="CA23" s="170">
        <v>14</v>
      </c>
      <c r="CB23" s="170">
        <v>10.4</v>
      </c>
      <c r="CC23" s="170">
        <v>10</v>
      </c>
      <c r="CD23" s="170">
        <v>13.9</v>
      </c>
      <c r="CE23" s="170">
        <v>7.1</v>
      </c>
      <c r="CF23" s="170">
        <v>11.1</v>
      </c>
      <c r="CG23" s="170">
        <v>9.9</v>
      </c>
      <c r="CH23" s="170">
        <v>11.1</v>
      </c>
      <c r="CI23" s="170">
        <v>11.5</v>
      </c>
      <c r="CJ23" s="170">
        <v>12.8</v>
      </c>
      <c r="CK23" s="170">
        <v>11.9</v>
      </c>
      <c r="CL23" s="170">
        <v>12.4</v>
      </c>
      <c r="CM23" s="170">
        <v>10.8</v>
      </c>
      <c r="CN23" s="170">
        <v>10.3</v>
      </c>
      <c r="CO23" s="170">
        <v>15.2</v>
      </c>
      <c r="CP23" s="193">
        <f>家計主要指標4!CP24</f>
        <v>16</v>
      </c>
      <c r="CQ23" s="170">
        <v>12.1</v>
      </c>
      <c r="CR23" s="170">
        <v>17.100000000000001</v>
      </c>
      <c r="CS23" s="170">
        <v>-8.6715867158671589</v>
      </c>
      <c r="CT23" s="170">
        <v>25.775459785890746</v>
      </c>
      <c r="CU23" s="169" t="s">
        <v>287</v>
      </c>
      <c r="CX23" s="170">
        <v>-8.5043988269794717</v>
      </c>
      <c r="CY23" s="170">
        <v>17.222222222222221</v>
      </c>
      <c r="CZ23" s="170">
        <v>-8.8235294117647065</v>
      </c>
      <c r="DA23" s="170">
        <v>11.386861313868613</v>
      </c>
      <c r="DB23" s="170">
        <v>-32.296296296296298</v>
      </c>
      <c r="DC23" s="170">
        <v>34.789156626506021</v>
      </c>
      <c r="DD23" s="170">
        <v>-31.653543307086611</v>
      </c>
      <c r="DE23" s="170">
        <v>2.6234567901234565</v>
      </c>
      <c r="DF23" s="170">
        <v>13.253012048192772</v>
      </c>
      <c r="DG23" s="170">
        <v>6.0790273556231007</v>
      </c>
      <c r="DH23" s="170">
        <v>-9.0062111801242235</v>
      </c>
      <c r="DI23" s="170">
        <v>11.639344262295081</v>
      </c>
      <c r="DJ23" s="170">
        <v>-14.664586583463338</v>
      </c>
      <c r="DK23" s="170">
        <v>-9.3129770992366403</v>
      </c>
      <c r="DL23" s="170">
        <v>39.006024096385545</v>
      </c>
      <c r="DM23" s="170">
        <v>-0.4497751124437781</v>
      </c>
      <c r="DO23" s="169" t="s">
        <v>287</v>
      </c>
      <c r="DR23" s="170">
        <v>2.6499302649930265</v>
      </c>
      <c r="DS23" s="170">
        <v>37.067773167358233</v>
      </c>
      <c r="DT23" s="170">
        <v>-36.051502145922747</v>
      </c>
      <c r="DU23" s="170">
        <v>9.9397590361445776</v>
      </c>
      <c r="DV23" s="170">
        <v>23.79603399433428</v>
      </c>
      <c r="DW23" s="170">
        <v>-17.134416543574595</v>
      </c>
      <c r="DX23" s="170">
        <v>38.916256157635473</v>
      </c>
      <c r="DY23" s="170">
        <v>-65.326633165829151</v>
      </c>
      <c r="DZ23" s="170">
        <v>44.01114206128134</v>
      </c>
      <c r="EA23" s="170">
        <v>-21.542940320232898</v>
      </c>
      <c r="EB23" s="170">
        <v>-13.911620294599016</v>
      </c>
      <c r="EC23" s="170">
        <v>11.263318112633181</v>
      </c>
      <c r="ED23" s="170">
        <v>-25.584795321637426</v>
      </c>
      <c r="EE23" s="170">
        <v>25.245441795231415</v>
      </c>
      <c r="EF23" s="170">
        <v>34.666666666666671</v>
      </c>
      <c r="EG23" s="170">
        <v>-22.849462365591396</v>
      </c>
    </row>
    <row r="24" spans="1:137" s="169" customFormat="1">
      <c r="A24" s="169" t="s">
        <v>288</v>
      </c>
      <c r="D24" s="170">
        <v>1</v>
      </c>
      <c r="E24" s="170">
        <v>2.8</v>
      </c>
      <c r="F24" s="170">
        <v>3.7</v>
      </c>
      <c r="G24" s="170">
        <v>3.8</v>
      </c>
      <c r="H24" s="170">
        <v>5.4</v>
      </c>
      <c r="I24" s="170">
        <v>3.9</v>
      </c>
      <c r="J24" s="170">
        <v>3.5</v>
      </c>
      <c r="K24" s="170">
        <v>5.6</v>
      </c>
      <c r="L24" s="170">
        <v>8.1999999999999993</v>
      </c>
      <c r="M24" s="170">
        <v>6.6</v>
      </c>
      <c r="N24" s="170">
        <v>5.4</v>
      </c>
      <c r="O24" s="170">
        <v>4.2</v>
      </c>
      <c r="P24" s="170">
        <v>3.4</v>
      </c>
      <c r="Q24" s="170">
        <v>4.7</v>
      </c>
      <c r="R24" s="170">
        <v>5.4</v>
      </c>
      <c r="S24" s="170">
        <v>2.9</v>
      </c>
      <c r="T24" s="170">
        <v>3.2</v>
      </c>
      <c r="U24" s="170">
        <v>1.7</v>
      </c>
      <c r="V24" s="170">
        <v>1.9</v>
      </c>
      <c r="W24" s="170">
        <v>1.4</v>
      </c>
      <c r="X24" s="170">
        <v>2.6</v>
      </c>
      <c r="Y24" s="170">
        <v>0.5</v>
      </c>
      <c r="Z24" s="170">
        <v>2.8</v>
      </c>
      <c r="AA24" s="170">
        <v>3.6</v>
      </c>
      <c r="AB24" s="170">
        <v>3.2</v>
      </c>
      <c r="AC24" s="170">
        <v>1.5</v>
      </c>
      <c r="AD24" s="170">
        <v>2.6</v>
      </c>
      <c r="AE24" s="170">
        <v>1</v>
      </c>
      <c r="AF24" s="170">
        <v>3.7</v>
      </c>
      <c r="AG24" s="170">
        <v>5</v>
      </c>
      <c r="AH24" s="170">
        <v>4.5</v>
      </c>
      <c r="AI24" s="170">
        <v>6.2</v>
      </c>
      <c r="AJ24" s="170">
        <v>5.0999999999999996</v>
      </c>
      <c r="AK24" s="170">
        <v>1.2</v>
      </c>
      <c r="AL24" s="170">
        <v>7.4450514547071522</v>
      </c>
      <c r="AM24" s="170">
        <v>-6.9135802469135799</v>
      </c>
      <c r="AN24" s="169" t="s">
        <v>288</v>
      </c>
      <c r="AQ24" s="170">
        <v>-0.27739251040221913</v>
      </c>
      <c r="AR24" s="170">
        <v>6.8493150684931505</v>
      </c>
      <c r="AS24" s="170">
        <v>-5.4242002781641165</v>
      </c>
      <c r="AT24" s="170">
        <v>1.1220196353436185</v>
      </c>
      <c r="AU24" s="170">
        <v>5.5710306406685239</v>
      </c>
      <c r="AV24" s="170">
        <v>-1.6736401673640167</v>
      </c>
      <c r="AW24" s="170">
        <v>-1.2693935119887165</v>
      </c>
      <c r="AX24" s="170">
        <v>5.1649928263988523</v>
      </c>
      <c r="AY24" s="170">
        <v>-4.6444121915820027</v>
      </c>
      <c r="AZ24" s="170">
        <v>6.9464544138929094</v>
      </c>
      <c r="BA24" s="170">
        <v>6.3559322033898304</v>
      </c>
      <c r="BB24" s="170">
        <v>2.2792022792022792</v>
      </c>
      <c r="BC24" s="170">
        <v>-0.14104372355430184</v>
      </c>
      <c r="BD24" s="170">
        <v>3.6363636363636362</v>
      </c>
      <c r="BE24" s="170">
        <v>1.8005540166204987</v>
      </c>
      <c r="BF24" s="170">
        <v>3.7037037037037033</v>
      </c>
      <c r="BH24" s="169" t="s">
        <v>288</v>
      </c>
      <c r="BK24" s="170">
        <v>2.1</v>
      </c>
      <c r="BL24" s="170">
        <v>5</v>
      </c>
      <c r="BM24" s="170">
        <v>3.5</v>
      </c>
      <c r="BN24" s="170">
        <v>6</v>
      </c>
      <c r="BO24" s="170">
        <v>5.5</v>
      </c>
      <c r="BP24" s="170">
        <v>4.3</v>
      </c>
      <c r="BQ24" s="170">
        <v>4.5</v>
      </c>
      <c r="BR24" s="170">
        <v>9.1999999999999993</v>
      </c>
      <c r="BS24" s="170">
        <v>10.9</v>
      </c>
      <c r="BT24" s="170">
        <v>1.3</v>
      </c>
      <c r="BU24" s="170">
        <v>14.7</v>
      </c>
      <c r="BV24" s="170">
        <v>3.8</v>
      </c>
      <c r="BW24" s="170">
        <v>3.4</v>
      </c>
      <c r="BX24" s="170">
        <v>9</v>
      </c>
      <c r="BY24" s="170">
        <v>4.4000000000000004</v>
      </c>
      <c r="BZ24" s="170">
        <v>2.6</v>
      </c>
      <c r="CA24" s="170">
        <v>5.6</v>
      </c>
      <c r="CB24" s="170">
        <v>5.7</v>
      </c>
      <c r="CC24" s="170">
        <v>2.1</v>
      </c>
      <c r="CD24" s="170">
        <v>1.4</v>
      </c>
      <c r="CE24" s="170">
        <v>5.5</v>
      </c>
      <c r="CF24" s="170">
        <v>1.4</v>
      </c>
      <c r="CG24" s="170">
        <v>2</v>
      </c>
      <c r="CH24" s="170">
        <v>8.6999999999999993</v>
      </c>
      <c r="CI24" s="170">
        <v>4.4000000000000004</v>
      </c>
      <c r="CJ24" s="170">
        <v>0.3</v>
      </c>
      <c r="CK24" s="170">
        <v>0.3</v>
      </c>
      <c r="CL24" s="170">
        <v>-1.2</v>
      </c>
      <c r="CM24" s="170">
        <v>1</v>
      </c>
      <c r="CN24" s="170">
        <v>8.5</v>
      </c>
      <c r="CO24" s="170">
        <v>6.8</v>
      </c>
      <c r="CP24" s="193">
        <f>家計主要指標4!CP25</f>
        <v>5.3</v>
      </c>
      <c r="CQ24" s="170">
        <v>8.1999999999999993</v>
      </c>
      <c r="CR24" s="170">
        <v>-1.9</v>
      </c>
      <c r="CS24" s="170">
        <v>-3.0706378492356352</v>
      </c>
      <c r="CT24" s="170">
        <v>9.2643425748009882</v>
      </c>
      <c r="CU24" s="169" t="s">
        <v>288</v>
      </c>
      <c r="CX24" s="170">
        <v>3.225806451612903</v>
      </c>
      <c r="CY24" s="170">
        <v>5.1388888888888884</v>
      </c>
      <c r="CZ24" s="170">
        <v>6.0371517027863781</v>
      </c>
      <c r="DA24" s="170">
        <v>7.1532846715328464</v>
      </c>
      <c r="DB24" s="170">
        <v>6.3703703703703702</v>
      </c>
      <c r="DC24" s="170">
        <v>-12.5</v>
      </c>
      <c r="DD24" s="170">
        <v>-15.905511811023624</v>
      </c>
      <c r="DE24" s="170">
        <v>19.290123456790123</v>
      </c>
      <c r="DF24" s="170">
        <v>-10.090361445783133</v>
      </c>
      <c r="DG24" s="170">
        <v>22.036474164133736</v>
      </c>
      <c r="DH24" s="170">
        <v>-16.304347826086957</v>
      </c>
      <c r="DI24" s="170">
        <v>-3.9344262295081971</v>
      </c>
      <c r="DJ24" s="170">
        <v>0.62402496099843996</v>
      </c>
      <c r="DK24" s="170">
        <v>16.946564885496183</v>
      </c>
      <c r="DL24" s="170">
        <v>-9.6385542168674707</v>
      </c>
      <c r="DM24" s="170">
        <v>10.794602698650674</v>
      </c>
      <c r="DO24" s="169" t="s">
        <v>288</v>
      </c>
      <c r="DR24" s="170">
        <v>16.039051603905161</v>
      </c>
      <c r="DS24" s="170">
        <v>26.141078838174277</v>
      </c>
      <c r="DT24" s="170">
        <v>-9.7281831187410592</v>
      </c>
      <c r="DU24" s="170">
        <v>-34.036144578313255</v>
      </c>
      <c r="DV24" s="170">
        <v>24.929178470254957</v>
      </c>
      <c r="DW24" s="170">
        <v>7.3855243722304289</v>
      </c>
      <c r="DX24" s="170">
        <v>-12.643678160919542</v>
      </c>
      <c r="DY24" s="170">
        <v>-1.1725293132328307</v>
      </c>
      <c r="DZ24" s="170">
        <v>4.1782729805013927</v>
      </c>
      <c r="EA24" s="170">
        <v>-3.9301310043668125</v>
      </c>
      <c r="EB24" s="170">
        <v>-8.8379705400981994</v>
      </c>
      <c r="EC24" s="170">
        <v>33.333333333333329</v>
      </c>
      <c r="ED24" s="170">
        <v>0</v>
      </c>
      <c r="EE24" s="170">
        <v>5.46984572230014</v>
      </c>
      <c r="EF24" s="170">
        <v>5.6000000000000005</v>
      </c>
      <c r="EG24" s="170">
        <v>43.145161290322584</v>
      </c>
    </row>
    <row r="27" spans="1:137">
      <c r="A27" t="s">
        <v>366</v>
      </c>
      <c r="D27" s="15" t="s">
        <v>0</v>
      </c>
      <c r="E27" s="15" t="s">
        <v>18</v>
      </c>
      <c r="F27" s="15" t="s">
        <v>21</v>
      </c>
      <c r="G27" s="15" t="s">
        <v>22</v>
      </c>
      <c r="H27" s="15" t="s">
        <v>23</v>
      </c>
      <c r="I27" s="15" t="s">
        <v>24</v>
      </c>
      <c r="J27" s="15" t="s">
        <v>25</v>
      </c>
      <c r="K27" s="15" t="s">
        <v>26</v>
      </c>
      <c r="L27" s="15" t="s">
        <v>27</v>
      </c>
      <c r="M27" s="15" t="s">
        <v>28</v>
      </c>
      <c r="N27" s="15" t="s">
        <v>29</v>
      </c>
      <c r="O27" s="15" t="s">
        <v>30</v>
      </c>
      <c r="P27" s="15" t="s">
        <v>31</v>
      </c>
      <c r="Q27" s="15" t="s">
        <v>32</v>
      </c>
      <c r="R27" s="15" t="s">
        <v>33</v>
      </c>
      <c r="S27" s="15" t="s">
        <v>34</v>
      </c>
      <c r="T27" s="15" t="s">
        <v>35</v>
      </c>
      <c r="U27" s="15" t="s">
        <v>36</v>
      </c>
      <c r="V27" s="15" t="s">
        <v>37</v>
      </c>
      <c r="W27" s="15" t="s">
        <v>38</v>
      </c>
      <c r="X27" s="15" t="s">
        <v>39</v>
      </c>
      <c r="Y27" s="15" t="s">
        <v>40</v>
      </c>
      <c r="Z27" s="15" t="s">
        <v>41</v>
      </c>
      <c r="AA27" s="15" t="s">
        <v>42</v>
      </c>
      <c r="AB27" s="15" t="s">
        <v>43</v>
      </c>
      <c r="AC27" s="15" t="s">
        <v>45</v>
      </c>
      <c r="AD27" s="15" t="s">
        <v>46</v>
      </c>
      <c r="AE27" s="15" t="s">
        <v>47</v>
      </c>
      <c r="AF27" s="15" t="s">
        <v>48</v>
      </c>
      <c r="AG27" s="15" t="s">
        <v>49</v>
      </c>
      <c r="AH27" s="15" t="s">
        <v>50</v>
      </c>
      <c r="AI27" s="15" t="s">
        <v>51</v>
      </c>
      <c r="AJ27" s="15" t="s">
        <v>52</v>
      </c>
      <c r="AK27" s="15" t="s">
        <v>53</v>
      </c>
      <c r="AL27" s="15" t="s">
        <v>54</v>
      </c>
      <c r="AM27" s="15" t="s">
        <v>59</v>
      </c>
      <c r="AN27" s="15" t="s">
        <v>62</v>
      </c>
      <c r="AO27" s="15" t="s">
        <v>63</v>
      </c>
      <c r="AP27" s="15" t="s">
        <v>64</v>
      </c>
      <c r="AQ27" s="15" t="s">
        <v>65</v>
      </c>
      <c r="AR27" s="15" t="s">
        <v>89</v>
      </c>
      <c r="AS27" s="15" t="s">
        <v>90</v>
      </c>
      <c r="AT27" s="15" t="s">
        <v>91</v>
      </c>
      <c r="AU27" s="15" t="s">
        <v>148</v>
      </c>
      <c r="AV27" s="15" t="s">
        <v>149</v>
      </c>
      <c r="AW27" s="15" t="s">
        <v>150</v>
      </c>
      <c r="AX27" s="15" t="s">
        <v>151</v>
      </c>
      <c r="AY27" s="15" t="s">
        <v>152</v>
      </c>
      <c r="AZ27" s="15" t="s">
        <v>153</v>
      </c>
      <c r="BA27" s="15" t="s">
        <v>154</v>
      </c>
      <c r="BB27" s="15" t="s">
        <v>155</v>
      </c>
      <c r="BC27" s="15" t="s">
        <v>156</v>
      </c>
    </row>
    <row r="28" spans="1:137" s="146" customFormat="1">
      <c r="C28" s="146" t="s">
        <v>270</v>
      </c>
      <c r="D28" s="147">
        <v>87648</v>
      </c>
      <c r="E28" s="147">
        <v>96070</v>
      </c>
      <c r="F28" s="147">
        <v>122222</v>
      </c>
      <c r="G28" s="147">
        <v>157700</v>
      </c>
      <c r="H28" s="147">
        <v>172800</v>
      </c>
      <c r="I28" s="147">
        <v>210200</v>
      </c>
      <c r="J28" s="147">
        <v>264300</v>
      </c>
      <c r="K28" s="147">
        <v>301700</v>
      </c>
      <c r="L28" s="147">
        <v>361600</v>
      </c>
      <c r="M28" s="147">
        <v>438800</v>
      </c>
      <c r="N28" s="147">
        <v>515000</v>
      </c>
      <c r="O28" s="147">
        <v>577000</v>
      </c>
      <c r="P28" s="147">
        <v>565000</v>
      </c>
      <c r="Q28" s="147">
        <v>571000</v>
      </c>
      <c r="R28" s="147">
        <v>534000</v>
      </c>
      <c r="S28" s="147">
        <v>561000</v>
      </c>
      <c r="T28" s="147">
        <v>647000</v>
      </c>
      <c r="U28" s="147">
        <v>649000</v>
      </c>
      <c r="V28" s="147">
        <v>562000</v>
      </c>
      <c r="W28" s="147">
        <v>672000</v>
      </c>
      <c r="X28" s="147">
        <v>630000</v>
      </c>
      <c r="Y28" s="147">
        <v>600000</v>
      </c>
      <c r="Z28" s="147">
        <v>814000</v>
      </c>
      <c r="AA28" s="147">
        <v>898000</v>
      </c>
      <c r="AB28" s="147">
        <v>1128000</v>
      </c>
      <c r="AC28" s="147">
        <v>1178000</v>
      </c>
      <c r="AD28" s="147">
        <v>1179000</v>
      </c>
      <c r="AE28" s="147">
        <v>1287000</v>
      </c>
      <c r="AF28" s="147">
        <v>1085000</v>
      </c>
      <c r="AG28" s="147">
        <v>1210000</v>
      </c>
      <c r="AH28" s="147">
        <v>1259000</v>
      </c>
      <c r="AI28" s="147">
        <v>1057000</v>
      </c>
      <c r="AJ28" s="147">
        <v>1040000</v>
      </c>
      <c r="AK28" s="147">
        <v>1118000</v>
      </c>
      <c r="AL28" s="147">
        <v>410000</v>
      </c>
      <c r="AM28" s="147">
        <v>-369000</v>
      </c>
      <c r="AN28" s="147">
        <v>120000</v>
      </c>
      <c r="AO28" s="147">
        <v>-190000</v>
      </c>
      <c r="AP28" s="147">
        <v>190000</v>
      </c>
      <c r="AQ28" s="147">
        <v>-280000</v>
      </c>
      <c r="AR28" s="147">
        <v>40000</v>
      </c>
      <c r="AS28" s="147">
        <v>-180000</v>
      </c>
      <c r="AT28" s="147">
        <v>-470000</v>
      </c>
      <c r="AU28" s="147">
        <v>410000</v>
      </c>
      <c r="AV28" s="147">
        <v>-110000</v>
      </c>
      <c r="AW28" s="147">
        <v>0</v>
      </c>
      <c r="AX28" s="147">
        <v>110000</v>
      </c>
      <c r="AY28" s="147">
        <v>460000</v>
      </c>
      <c r="AZ28" s="147">
        <v>190000</v>
      </c>
      <c r="BA28" s="147">
        <v>-100000</v>
      </c>
      <c r="BB28" s="147">
        <v>280000</v>
      </c>
      <c r="BC28" s="147">
        <v>-70000</v>
      </c>
      <c r="CP28" s="194"/>
    </row>
    <row r="29" spans="1:137" s="146" customFormat="1">
      <c r="C29" s="146" t="s">
        <v>294</v>
      </c>
      <c r="D29" s="147">
        <v>67057</v>
      </c>
      <c r="E29" s="147">
        <v>66365</v>
      </c>
      <c r="F29" s="147">
        <v>90572</v>
      </c>
      <c r="G29" s="147">
        <v>81300</v>
      </c>
      <c r="H29" s="147">
        <v>149500</v>
      </c>
      <c r="I29" s="147">
        <v>147300</v>
      </c>
      <c r="J29" s="147">
        <v>145400</v>
      </c>
      <c r="K29" s="147">
        <v>217600</v>
      </c>
      <c r="L29" s="147">
        <v>344400</v>
      </c>
      <c r="M29" s="147">
        <v>336400</v>
      </c>
      <c r="N29" s="147">
        <v>387000</v>
      </c>
      <c r="O29" s="147">
        <v>396000</v>
      </c>
      <c r="P29" s="147">
        <v>365000</v>
      </c>
      <c r="Q29" s="147">
        <v>397000</v>
      </c>
      <c r="R29" s="147">
        <v>494000</v>
      </c>
      <c r="S29" s="147">
        <v>367000</v>
      </c>
      <c r="T29" s="147">
        <v>461000</v>
      </c>
      <c r="U29" s="147">
        <v>376000</v>
      </c>
      <c r="V29" s="147">
        <v>402000</v>
      </c>
      <c r="W29" s="147">
        <v>446000</v>
      </c>
      <c r="X29" s="147">
        <v>552000</v>
      </c>
      <c r="Y29" s="147">
        <v>443000</v>
      </c>
      <c r="Z29" s="147">
        <v>589000</v>
      </c>
      <c r="AA29" s="147">
        <v>586000</v>
      </c>
      <c r="AB29" s="147">
        <v>447000</v>
      </c>
      <c r="AC29" s="147">
        <v>494000</v>
      </c>
      <c r="AD29" s="147">
        <v>620000</v>
      </c>
      <c r="AE29" s="147">
        <v>418000</v>
      </c>
      <c r="AF29" s="147">
        <v>730000</v>
      </c>
      <c r="AG29" s="147">
        <v>960000</v>
      </c>
      <c r="AH29" s="147">
        <v>816000</v>
      </c>
      <c r="AI29" s="147">
        <v>1100000</v>
      </c>
      <c r="AJ29" s="147">
        <v>890000</v>
      </c>
      <c r="AK29" s="147">
        <v>745000</v>
      </c>
      <c r="AL29" s="147">
        <v>0</v>
      </c>
      <c r="AM29" s="147">
        <v>0</v>
      </c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CP29" s="194"/>
    </row>
    <row r="30" spans="1:137" s="146" customFormat="1">
      <c r="C30" s="146" t="s">
        <v>274</v>
      </c>
      <c r="D30" s="147">
        <v>8035</v>
      </c>
      <c r="E30" s="147">
        <v>23479</v>
      </c>
      <c r="F30" s="147">
        <v>33897</v>
      </c>
      <c r="G30" s="147">
        <v>39500</v>
      </c>
      <c r="H30" s="147">
        <v>62100</v>
      </c>
      <c r="I30" s="147">
        <v>54700</v>
      </c>
      <c r="J30" s="147">
        <v>54800</v>
      </c>
      <c r="K30" s="147">
        <v>100200</v>
      </c>
      <c r="L30" s="147">
        <v>172000</v>
      </c>
      <c r="M30" s="147">
        <v>170900</v>
      </c>
      <c r="N30" s="147">
        <v>162000</v>
      </c>
      <c r="O30" s="147">
        <v>141000</v>
      </c>
      <c r="P30" s="147">
        <v>124000</v>
      </c>
      <c r="Q30" s="147">
        <v>184000</v>
      </c>
      <c r="R30" s="147">
        <v>224000</v>
      </c>
      <c r="S30" s="147">
        <v>131000</v>
      </c>
      <c r="T30" s="147">
        <v>154000</v>
      </c>
      <c r="U30" s="147">
        <v>87000</v>
      </c>
      <c r="V30" s="147">
        <v>100000</v>
      </c>
      <c r="W30" s="147">
        <v>76000</v>
      </c>
      <c r="X30" s="147">
        <v>146000</v>
      </c>
      <c r="Y30" s="147">
        <v>29000</v>
      </c>
      <c r="Z30" s="147">
        <v>168000</v>
      </c>
      <c r="AA30" s="147">
        <v>225000</v>
      </c>
      <c r="AB30" s="147">
        <v>210000</v>
      </c>
      <c r="AC30" s="147">
        <v>108000</v>
      </c>
      <c r="AD30" s="147">
        <v>189000</v>
      </c>
      <c r="AE30" s="147">
        <v>78000</v>
      </c>
      <c r="AF30" s="147">
        <v>285000</v>
      </c>
      <c r="AG30" s="147">
        <v>387000</v>
      </c>
      <c r="AH30" s="147">
        <v>354000</v>
      </c>
      <c r="AI30" s="147">
        <v>480000</v>
      </c>
      <c r="AJ30" s="147">
        <v>398000</v>
      </c>
      <c r="AK30" s="147">
        <v>94000</v>
      </c>
      <c r="AL30" s="147">
        <v>586000</v>
      </c>
      <c r="AM30" s="147">
        <v>-532000</v>
      </c>
      <c r="AN30" s="147">
        <v>-20000</v>
      </c>
      <c r="AO30" s="147">
        <v>500000</v>
      </c>
      <c r="AP30" s="147">
        <v>-390000</v>
      </c>
      <c r="AQ30" s="147">
        <v>80000</v>
      </c>
      <c r="AR30" s="147">
        <v>400000</v>
      </c>
      <c r="AS30" s="147">
        <v>-120000</v>
      </c>
      <c r="AT30" s="147">
        <v>-90000</v>
      </c>
      <c r="AU30" s="147">
        <v>360000</v>
      </c>
      <c r="AV30" s="147">
        <v>-320000</v>
      </c>
      <c r="AW30" s="147">
        <v>480000</v>
      </c>
      <c r="AX30" s="147">
        <v>450000</v>
      </c>
      <c r="AY30" s="147">
        <v>160000</v>
      </c>
      <c r="AZ30" s="147">
        <v>-10000</v>
      </c>
      <c r="BA30" s="147">
        <v>260000</v>
      </c>
      <c r="BB30" s="147">
        <v>130000</v>
      </c>
      <c r="BC30" s="147">
        <v>270000</v>
      </c>
      <c r="CP30" s="194"/>
    </row>
    <row r="31" spans="1:137" s="169" customFormat="1">
      <c r="C31" s="169" t="s">
        <v>287</v>
      </c>
      <c r="D31" s="170">
        <v>11.3</v>
      </c>
      <c r="E31" s="170">
        <v>11.5</v>
      </c>
      <c r="F31" s="170">
        <v>13.3</v>
      </c>
      <c r="G31" s="170">
        <v>15.2</v>
      </c>
      <c r="H31" s="170">
        <v>14.9</v>
      </c>
      <c r="I31" s="170">
        <v>15</v>
      </c>
      <c r="J31" s="170">
        <v>16.7</v>
      </c>
      <c r="K31" s="170">
        <v>16.899999999999999</v>
      </c>
      <c r="L31" s="170">
        <v>17.2</v>
      </c>
      <c r="M31" s="170">
        <v>17.100000000000001</v>
      </c>
      <c r="N31" s="170">
        <v>17.3</v>
      </c>
      <c r="O31" s="170">
        <v>17.3</v>
      </c>
      <c r="P31" s="170">
        <v>15.5</v>
      </c>
      <c r="Q31" s="170">
        <v>14.7</v>
      </c>
      <c r="R31" s="170">
        <v>12.9</v>
      </c>
      <c r="S31" s="170">
        <v>12.5</v>
      </c>
      <c r="T31" s="170">
        <v>13.5</v>
      </c>
      <c r="U31" s="170">
        <v>12.9</v>
      </c>
      <c r="V31" s="170">
        <v>10.7</v>
      </c>
      <c r="W31" s="170">
        <v>12.3</v>
      </c>
      <c r="X31" s="170">
        <v>11.1</v>
      </c>
      <c r="Y31" s="170">
        <v>10.3</v>
      </c>
      <c r="Z31" s="170">
        <v>13.4</v>
      </c>
      <c r="AA31" s="170">
        <v>14.5</v>
      </c>
      <c r="AB31" s="170">
        <v>17.3</v>
      </c>
      <c r="AC31" s="170">
        <v>17</v>
      </c>
      <c r="AD31" s="170">
        <v>16.2</v>
      </c>
      <c r="AE31" s="170">
        <v>16.8</v>
      </c>
      <c r="AF31" s="170">
        <v>14.1</v>
      </c>
      <c r="AG31" s="170">
        <v>15.8</v>
      </c>
      <c r="AH31" s="170">
        <v>16.100000000000001</v>
      </c>
      <c r="AI31" s="170">
        <v>13.5</v>
      </c>
      <c r="AJ31" s="170">
        <v>13.4</v>
      </c>
      <c r="AK31" s="170">
        <v>13.8</v>
      </c>
      <c r="AL31" s="170">
        <v>5.2089950451022746</v>
      </c>
      <c r="AM31" s="170">
        <v>-4.7953216374269001</v>
      </c>
      <c r="AN31" s="170">
        <v>1.6643550624133148</v>
      </c>
      <c r="AO31" s="170">
        <v>-2.6027397260273974</v>
      </c>
      <c r="AP31" s="170">
        <v>2.642559109874826</v>
      </c>
      <c r="AQ31" s="170">
        <v>-3.9270687237026647</v>
      </c>
      <c r="AR31" s="170">
        <v>0.55710306406685239</v>
      </c>
      <c r="AS31" s="170">
        <v>-2.510460251046025</v>
      </c>
      <c r="AT31" s="170">
        <v>-6.6290550070521856</v>
      </c>
      <c r="AU31" s="170">
        <v>5.8823529411764701</v>
      </c>
      <c r="AV31" s="170">
        <v>-1.5965166908563133</v>
      </c>
      <c r="AW31" s="170">
        <v>0</v>
      </c>
      <c r="AX31" s="170">
        <v>1.5536723163841808</v>
      </c>
      <c r="AY31" s="170">
        <v>6.5527065527065522</v>
      </c>
      <c r="AZ31" s="170">
        <v>2.6798307475317347</v>
      </c>
      <c r="BA31" s="170">
        <v>-1.3986013986013985</v>
      </c>
      <c r="BB31" s="170">
        <v>3.8781163434903045</v>
      </c>
      <c r="BC31" s="170">
        <v>-0.96021947873799729</v>
      </c>
      <c r="CP31" s="195"/>
    </row>
    <row r="32" spans="1:137" s="169" customFormat="1">
      <c r="C32" s="169" t="s">
        <v>288</v>
      </c>
      <c r="D32" s="170">
        <v>1</v>
      </c>
      <c r="E32" s="170">
        <v>2.8</v>
      </c>
      <c r="F32" s="170">
        <v>3.7</v>
      </c>
      <c r="G32" s="170">
        <v>3.8</v>
      </c>
      <c r="H32" s="170">
        <v>5.4</v>
      </c>
      <c r="I32" s="170">
        <v>3.9</v>
      </c>
      <c r="J32" s="170">
        <v>3.5</v>
      </c>
      <c r="K32" s="170">
        <v>5.6</v>
      </c>
      <c r="L32" s="170">
        <v>8.1999999999999993</v>
      </c>
      <c r="M32" s="170">
        <v>6.6</v>
      </c>
      <c r="N32" s="170">
        <v>5.4</v>
      </c>
      <c r="O32" s="170">
        <v>4.2</v>
      </c>
      <c r="P32" s="170">
        <v>3.4</v>
      </c>
      <c r="Q32" s="170">
        <v>4.7</v>
      </c>
      <c r="R32" s="170">
        <v>5.4</v>
      </c>
      <c r="S32" s="170">
        <v>2.9</v>
      </c>
      <c r="T32" s="170">
        <v>3.2</v>
      </c>
      <c r="U32" s="170">
        <v>1.7</v>
      </c>
      <c r="V32" s="170">
        <v>1.9</v>
      </c>
      <c r="W32" s="170">
        <v>1.4</v>
      </c>
      <c r="X32" s="170">
        <v>2.6</v>
      </c>
      <c r="Y32" s="170">
        <v>0.5</v>
      </c>
      <c r="Z32" s="170">
        <v>2.8</v>
      </c>
      <c r="AA32" s="170">
        <v>3.6</v>
      </c>
      <c r="AB32" s="170">
        <v>3.2</v>
      </c>
      <c r="AC32" s="170">
        <v>1.5</v>
      </c>
      <c r="AD32" s="170">
        <v>2.6</v>
      </c>
      <c r="AE32" s="170">
        <v>1</v>
      </c>
      <c r="AF32" s="170">
        <v>3.7</v>
      </c>
      <c r="AG32" s="170">
        <v>5</v>
      </c>
      <c r="AH32" s="170">
        <v>4.5</v>
      </c>
      <c r="AI32" s="170">
        <v>6.2</v>
      </c>
      <c r="AJ32" s="170">
        <v>5.0999999999999996</v>
      </c>
      <c r="AK32" s="170">
        <v>1.2</v>
      </c>
      <c r="AL32" s="170">
        <v>7.4450514547071522</v>
      </c>
      <c r="AM32" s="170">
        <v>-6.9135802469135799</v>
      </c>
      <c r="AN32" s="170">
        <v>-0.27739251040221913</v>
      </c>
      <c r="AO32" s="170">
        <v>6.8493150684931505</v>
      </c>
      <c r="AP32" s="170">
        <v>-5.4242002781641165</v>
      </c>
      <c r="AQ32" s="170">
        <v>1.1220196353436185</v>
      </c>
      <c r="AR32" s="170">
        <v>5.5710306406685239</v>
      </c>
      <c r="AS32" s="170">
        <v>-1.6736401673640167</v>
      </c>
      <c r="AT32" s="170">
        <v>-1.2693935119887165</v>
      </c>
      <c r="AU32" s="170">
        <v>5.1649928263988523</v>
      </c>
      <c r="AV32" s="170">
        <v>-4.6444121915820027</v>
      </c>
      <c r="AW32" s="170">
        <v>6.9464544138929094</v>
      </c>
      <c r="AX32" s="170">
        <v>6.3559322033898304</v>
      </c>
      <c r="AY32" s="170">
        <v>2.2792022792022792</v>
      </c>
      <c r="AZ32" s="170">
        <v>-0.14104372355430184</v>
      </c>
      <c r="BA32" s="170">
        <v>3.6363636363636362</v>
      </c>
      <c r="BB32" s="170">
        <v>1.8005540166204987</v>
      </c>
      <c r="BC32" s="170">
        <v>3.7037037037037033</v>
      </c>
      <c r="CP32" s="195"/>
    </row>
    <row r="33" spans="1:94" s="146" customFormat="1">
      <c r="CP33" s="194"/>
    </row>
    <row r="34" spans="1:94" s="146" customFormat="1">
      <c r="A34" s="146" t="s">
        <v>365</v>
      </c>
      <c r="D34" s="147" t="s">
        <v>0</v>
      </c>
      <c r="E34" s="147" t="s">
        <v>18</v>
      </c>
      <c r="F34" s="147" t="s">
        <v>21</v>
      </c>
      <c r="G34" s="147" t="s">
        <v>22</v>
      </c>
      <c r="H34" s="147" t="s">
        <v>23</v>
      </c>
      <c r="I34" s="147" t="s">
        <v>24</v>
      </c>
      <c r="J34" s="147" t="s">
        <v>25</v>
      </c>
      <c r="K34" s="147" t="s">
        <v>26</v>
      </c>
      <c r="L34" s="147" t="s">
        <v>27</v>
      </c>
      <c r="M34" s="147" t="s">
        <v>28</v>
      </c>
      <c r="N34" s="147" t="s">
        <v>29</v>
      </c>
      <c r="O34" s="147" t="s">
        <v>30</v>
      </c>
      <c r="P34" s="147" t="s">
        <v>31</v>
      </c>
      <c r="Q34" s="147" t="s">
        <v>32</v>
      </c>
      <c r="R34" s="147" t="s">
        <v>33</v>
      </c>
      <c r="S34" s="147" t="s">
        <v>34</v>
      </c>
      <c r="T34" s="147" t="s">
        <v>35</v>
      </c>
      <c r="U34" s="147" t="s">
        <v>36</v>
      </c>
      <c r="V34" s="147" t="s">
        <v>37</v>
      </c>
      <c r="W34" s="147" t="s">
        <v>38</v>
      </c>
      <c r="X34" s="147" t="s">
        <v>39</v>
      </c>
      <c r="Y34" s="147" t="s">
        <v>40</v>
      </c>
      <c r="Z34" s="147" t="s">
        <v>41</v>
      </c>
      <c r="AA34" s="147" t="s">
        <v>42</v>
      </c>
      <c r="AB34" s="147" t="s">
        <v>43</v>
      </c>
      <c r="AC34" s="147" t="s">
        <v>45</v>
      </c>
      <c r="AD34" s="147" t="s">
        <v>46</v>
      </c>
      <c r="AE34" s="147" t="s">
        <v>47</v>
      </c>
      <c r="AF34" s="147" t="s">
        <v>48</v>
      </c>
      <c r="AG34" s="147" t="s">
        <v>49</v>
      </c>
      <c r="AH34" s="147" t="s">
        <v>50</v>
      </c>
      <c r="AI34" s="147" t="s">
        <v>51</v>
      </c>
      <c r="AJ34" s="147" t="s">
        <v>52</v>
      </c>
      <c r="AK34" s="147" t="s">
        <v>53</v>
      </c>
      <c r="AL34" s="147" t="s">
        <v>54</v>
      </c>
      <c r="AM34" s="147" t="s">
        <v>59</v>
      </c>
      <c r="AN34" s="147" t="s">
        <v>62</v>
      </c>
      <c r="AO34" s="147" t="s">
        <v>63</v>
      </c>
      <c r="AP34" s="147" t="s">
        <v>64</v>
      </c>
      <c r="AQ34" s="147" t="s">
        <v>65</v>
      </c>
      <c r="AR34" s="147" t="s">
        <v>89</v>
      </c>
      <c r="AS34" s="147" t="s">
        <v>90</v>
      </c>
      <c r="AT34" s="147" t="s">
        <v>91</v>
      </c>
      <c r="AU34" s="147" t="s">
        <v>148</v>
      </c>
      <c r="AV34" s="147" t="s">
        <v>149</v>
      </c>
      <c r="AW34" s="147" t="s">
        <v>150</v>
      </c>
      <c r="AX34" s="147" t="s">
        <v>151</v>
      </c>
      <c r="AY34" s="147" t="s">
        <v>152</v>
      </c>
      <c r="AZ34" s="147" t="s">
        <v>153</v>
      </c>
      <c r="BA34" s="147" t="s">
        <v>154</v>
      </c>
      <c r="BB34" s="147" t="s">
        <v>155</v>
      </c>
      <c r="BC34" s="147" t="s">
        <v>156</v>
      </c>
      <c r="CP34" s="194"/>
    </row>
    <row r="35" spans="1:94" s="146" customFormat="1">
      <c r="C35" s="146" t="s">
        <v>270</v>
      </c>
      <c r="D35" s="147">
        <v>63394</v>
      </c>
      <c r="E35" s="147">
        <v>64953</v>
      </c>
      <c r="F35" s="147">
        <v>52950</v>
      </c>
      <c r="G35" s="147">
        <v>130600</v>
      </c>
      <c r="H35" s="147">
        <v>114200</v>
      </c>
      <c r="I35" s="147">
        <v>219300</v>
      </c>
      <c r="J35" s="147">
        <v>234100</v>
      </c>
      <c r="K35" s="147">
        <v>213600</v>
      </c>
      <c r="L35" s="147">
        <v>329000</v>
      </c>
      <c r="M35" s="147">
        <v>392000</v>
      </c>
      <c r="N35" s="147">
        <v>332000</v>
      </c>
      <c r="O35" s="147">
        <v>526000</v>
      </c>
      <c r="P35" s="147">
        <v>499000</v>
      </c>
      <c r="Q35" s="147">
        <v>514000</v>
      </c>
      <c r="R35" s="147">
        <v>615000</v>
      </c>
      <c r="S35" s="147">
        <v>604000</v>
      </c>
      <c r="T35" s="147">
        <v>630000</v>
      </c>
      <c r="U35" s="147">
        <v>500000</v>
      </c>
      <c r="V35" s="147">
        <v>511000</v>
      </c>
      <c r="W35" s="147">
        <v>741000</v>
      </c>
      <c r="X35" s="147">
        <v>392000</v>
      </c>
      <c r="Y35" s="147">
        <v>591000</v>
      </c>
      <c r="Z35" s="147">
        <v>540000</v>
      </c>
      <c r="AA35" s="147">
        <v>623000</v>
      </c>
      <c r="AB35" s="147">
        <v>672000</v>
      </c>
      <c r="AC35" s="147">
        <v>827000</v>
      </c>
      <c r="AD35" s="147">
        <v>745000</v>
      </c>
      <c r="AE35" s="147">
        <v>868000</v>
      </c>
      <c r="AF35" s="147">
        <v>748000</v>
      </c>
      <c r="AG35" s="147">
        <v>741000</v>
      </c>
      <c r="AH35" s="147">
        <v>1173000</v>
      </c>
      <c r="AI35" s="147">
        <v>0</v>
      </c>
      <c r="AJ35" s="147">
        <v>897000</v>
      </c>
      <c r="AK35" s="147">
        <v>1257000</v>
      </c>
      <c r="AL35" s="147">
        <v>-658000</v>
      </c>
      <c r="AM35" s="147">
        <v>1878000</v>
      </c>
      <c r="AN35" s="147">
        <v>-580000</v>
      </c>
      <c r="AO35" s="147">
        <v>1240000</v>
      </c>
      <c r="AP35" s="147">
        <v>-570000</v>
      </c>
      <c r="AQ35" s="147">
        <v>780000</v>
      </c>
      <c r="AR35" s="147">
        <v>-2180000</v>
      </c>
      <c r="AS35" s="147">
        <v>2310000</v>
      </c>
      <c r="AT35" s="147">
        <v>-2010000</v>
      </c>
      <c r="AU35" s="147">
        <v>170000</v>
      </c>
      <c r="AV35" s="147">
        <v>880000</v>
      </c>
      <c r="AW35" s="147">
        <v>400000</v>
      </c>
      <c r="AX35" s="147">
        <v>-580000</v>
      </c>
      <c r="AY35" s="147">
        <v>710000</v>
      </c>
      <c r="AZ35" s="147">
        <v>-940000</v>
      </c>
      <c r="BA35" s="147">
        <v>-610000</v>
      </c>
      <c r="BB35" s="147">
        <v>2590000</v>
      </c>
      <c r="BC35" s="147">
        <v>-30000</v>
      </c>
      <c r="CP35" s="194"/>
    </row>
    <row r="36" spans="1:94" s="146" customFormat="1">
      <c r="C36" s="146" t="s">
        <v>294</v>
      </c>
      <c r="D36" s="147">
        <v>70347</v>
      </c>
      <c r="E36" s="147">
        <v>72332</v>
      </c>
      <c r="F36" s="147">
        <v>102768</v>
      </c>
      <c r="G36" s="147">
        <v>87400</v>
      </c>
      <c r="H36" s="147">
        <v>81000</v>
      </c>
      <c r="I36" s="147">
        <v>130200</v>
      </c>
      <c r="J36" s="147">
        <v>124000</v>
      </c>
      <c r="K36" s="147">
        <v>268400</v>
      </c>
      <c r="L36" s="147">
        <v>308100</v>
      </c>
      <c r="M36" s="147">
        <v>183700</v>
      </c>
      <c r="N36" s="147">
        <v>724000</v>
      </c>
      <c r="O36" s="147">
        <v>337000</v>
      </c>
      <c r="P36" s="147">
        <v>299000</v>
      </c>
      <c r="Q36" s="147">
        <v>581000</v>
      </c>
      <c r="R36" s="147">
        <v>417000</v>
      </c>
      <c r="S36" s="147">
        <v>351000</v>
      </c>
      <c r="T36" s="147">
        <v>430000</v>
      </c>
      <c r="U36" s="147">
        <v>645000</v>
      </c>
      <c r="V36" s="147">
        <v>477000</v>
      </c>
      <c r="W36" s="147">
        <v>495000</v>
      </c>
      <c r="X36" s="147">
        <v>790000</v>
      </c>
      <c r="Y36" s="147">
        <v>413000</v>
      </c>
      <c r="Z36" s="147">
        <v>565000</v>
      </c>
      <c r="AA36" s="147">
        <v>386000</v>
      </c>
      <c r="AB36" s="147">
        <v>561000</v>
      </c>
      <c r="AC36" s="147">
        <v>183000</v>
      </c>
      <c r="AD36" s="147">
        <v>425000</v>
      </c>
      <c r="AE36" s="147">
        <v>286000</v>
      </c>
      <c r="AF36" s="147">
        <v>317000</v>
      </c>
      <c r="AG36" s="147">
        <v>1281000</v>
      </c>
      <c r="AH36" s="147">
        <v>857000</v>
      </c>
      <c r="AI36" s="147">
        <v>0</v>
      </c>
      <c r="AJ36" s="147">
        <v>1292000</v>
      </c>
      <c r="AK36" s="147">
        <v>359000</v>
      </c>
      <c r="AL36" s="147">
        <v>0</v>
      </c>
      <c r="AM36" s="147">
        <v>0</v>
      </c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CP36" s="194"/>
    </row>
    <row r="37" spans="1:94" s="146" customFormat="1">
      <c r="C37" s="146" t="s">
        <v>274</v>
      </c>
      <c r="D37" s="147">
        <v>14174</v>
      </c>
      <c r="E37" s="147">
        <v>36949</v>
      </c>
      <c r="F37" s="147">
        <v>29270</v>
      </c>
      <c r="G37" s="147">
        <v>57900</v>
      </c>
      <c r="H37" s="147">
        <v>58700</v>
      </c>
      <c r="I37" s="147">
        <v>62200</v>
      </c>
      <c r="J37" s="147">
        <v>65600</v>
      </c>
      <c r="K37" s="147">
        <v>150500</v>
      </c>
      <c r="L37" s="147">
        <v>206300</v>
      </c>
      <c r="M37" s="147">
        <v>29300</v>
      </c>
      <c r="N37" s="147">
        <v>431000</v>
      </c>
      <c r="O37" s="147">
        <v>122000</v>
      </c>
      <c r="P37" s="147">
        <v>121000</v>
      </c>
      <c r="Q37" s="147">
        <v>347000</v>
      </c>
      <c r="R37" s="147">
        <v>179000</v>
      </c>
      <c r="S37" s="147">
        <v>118000</v>
      </c>
      <c r="T37" s="147">
        <v>254000</v>
      </c>
      <c r="U37" s="147">
        <v>274000</v>
      </c>
      <c r="V37" s="147">
        <v>107000</v>
      </c>
      <c r="W37" s="147">
        <v>74000</v>
      </c>
      <c r="X37" s="147">
        <v>304000</v>
      </c>
      <c r="Y37" s="147">
        <v>72000</v>
      </c>
      <c r="Z37" s="147">
        <v>110000</v>
      </c>
      <c r="AA37" s="147">
        <v>489000</v>
      </c>
      <c r="AB37" s="147">
        <v>256000</v>
      </c>
      <c r="AC37" s="147">
        <v>21000</v>
      </c>
      <c r="AD37" s="147">
        <v>21000</v>
      </c>
      <c r="AE37" s="147">
        <v>-81000</v>
      </c>
      <c r="AF37" s="147">
        <v>68000</v>
      </c>
      <c r="AG37" s="147">
        <v>612000</v>
      </c>
      <c r="AH37" s="147">
        <v>524000</v>
      </c>
      <c r="AI37" s="147">
        <v>0</v>
      </c>
      <c r="AJ37" s="147">
        <v>607000</v>
      </c>
      <c r="AK37" s="147">
        <v>-138000</v>
      </c>
      <c r="AL37" s="147">
        <v>-233000</v>
      </c>
      <c r="AM37" s="147">
        <v>675000</v>
      </c>
      <c r="AN37" s="147">
        <v>220000</v>
      </c>
      <c r="AO37" s="147">
        <v>370000</v>
      </c>
      <c r="AP37" s="147">
        <v>390000</v>
      </c>
      <c r="AQ37" s="147">
        <v>490000</v>
      </c>
      <c r="AR37" s="147">
        <v>430000</v>
      </c>
      <c r="AS37" s="147">
        <v>-830000</v>
      </c>
      <c r="AT37" s="147">
        <v>-1010000</v>
      </c>
      <c r="AU37" s="147">
        <v>1250000</v>
      </c>
      <c r="AV37" s="147">
        <v>-670000</v>
      </c>
      <c r="AW37" s="147">
        <v>1450000</v>
      </c>
      <c r="AX37" s="147">
        <v>-1050000</v>
      </c>
      <c r="AY37" s="147">
        <v>-240000</v>
      </c>
      <c r="AZ37" s="147">
        <v>40000</v>
      </c>
      <c r="BA37" s="147">
        <v>1110000</v>
      </c>
      <c r="BB37" s="147">
        <v>-640000</v>
      </c>
      <c r="BC37" s="147">
        <v>720000</v>
      </c>
      <c r="CP37" s="194"/>
    </row>
    <row r="38" spans="1:94" s="146" customFormat="1">
      <c r="C38" s="146" t="s">
        <v>287</v>
      </c>
      <c r="D38" s="171">
        <v>9.5</v>
      </c>
      <c r="E38" s="171">
        <v>8.6999999999999993</v>
      </c>
      <c r="F38" s="171">
        <v>6.4</v>
      </c>
      <c r="G38" s="171">
        <v>13.5</v>
      </c>
      <c r="H38" s="171">
        <v>10.8</v>
      </c>
      <c r="I38" s="171">
        <v>15.2</v>
      </c>
      <c r="J38" s="171">
        <v>16.100000000000001</v>
      </c>
      <c r="K38" s="171">
        <v>13.1</v>
      </c>
      <c r="L38" s="171">
        <v>17.399999999999999</v>
      </c>
      <c r="M38" s="171">
        <v>17.2</v>
      </c>
      <c r="N38" s="171">
        <v>11.3</v>
      </c>
      <c r="O38" s="171">
        <v>16.5</v>
      </c>
      <c r="P38" s="171">
        <v>14</v>
      </c>
      <c r="Q38" s="171">
        <v>13.4</v>
      </c>
      <c r="R38" s="171">
        <v>15.1</v>
      </c>
      <c r="S38" s="171">
        <v>13.1</v>
      </c>
      <c r="T38" s="171">
        <v>14</v>
      </c>
      <c r="U38" s="171">
        <v>10.4</v>
      </c>
      <c r="V38" s="171">
        <v>10</v>
      </c>
      <c r="W38" s="171">
        <v>13.9</v>
      </c>
      <c r="X38" s="171">
        <v>7.1</v>
      </c>
      <c r="Y38" s="171">
        <v>11.1</v>
      </c>
      <c r="Z38" s="171">
        <v>9.9</v>
      </c>
      <c r="AA38" s="171">
        <v>11.1</v>
      </c>
      <c r="AB38" s="171">
        <v>11.5</v>
      </c>
      <c r="AC38" s="171">
        <v>12.8</v>
      </c>
      <c r="AD38" s="171">
        <v>11.9</v>
      </c>
      <c r="AE38" s="171">
        <v>12.4</v>
      </c>
      <c r="AF38" s="171">
        <v>10.8</v>
      </c>
      <c r="AG38" s="171">
        <v>10.3</v>
      </c>
      <c r="AH38" s="171">
        <v>15.2</v>
      </c>
      <c r="AI38" s="171">
        <v>0</v>
      </c>
      <c r="AJ38" s="171">
        <v>12.1</v>
      </c>
      <c r="AK38" s="171">
        <v>17.100000000000001</v>
      </c>
      <c r="AL38" s="171">
        <v>-8.6715867158671589</v>
      </c>
      <c r="AM38" s="171">
        <v>25.775459785890746</v>
      </c>
      <c r="AN38" s="171">
        <v>-8.5043988269794717</v>
      </c>
      <c r="AO38" s="171">
        <v>17.222222222222221</v>
      </c>
      <c r="AP38" s="171">
        <v>-8.8235294117647065</v>
      </c>
      <c r="AQ38" s="171">
        <v>11.386861313868613</v>
      </c>
      <c r="AR38" s="171">
        <v>-32.296296296296298</v>
      </c>
      <c r="AS38" s="171">
        <v>34.789156626506021</v>
      </c>
      <c r="AT38" s="171">
        <v>-31.653543307086611</v>
      </c>
      <c r="AU38" s="171">
        <v>2.6234567901234565</v>
      </c>
      <c r="AV38" s="171">
        <v>13.253012048192772</v>
      </c>
      <c r="AW38" s="171">
        <v>6.0790273556231007</v>
      </c>
      <c r="AX38" s="171">
        <v>-9.0062111801242235</v>
      </c>
      <c r="AY38" s="171">
        <v>11.639344262295081</v>
      </c>
      <c r="AZ38" s="171">
        <v>-14.664586583463338</v>
      </c>
      <c r="BA38" s="171">
        <v>-9.3129770992366403</v>
      </c>
      <c r="BB38" s="171">
        <v>39.006024096385545</v>
      </c>
      <c r="BC38" s="171">
        <v>-0.4497751124437781</v>
      </c>
      <c r="CP38" s="194"/>
    </row>
    <row r="39" spans="1:94" s="146" customFormat="1">
      <c r="C39" s="146" t="s">
        <v>288</v>
      </c>
      <c r="D39" s="171">
        <v>2.1</v>
      </c>
      <c r="E39" s="171">
        <v>5</v>
      </c>
      <c r="F39" s="171">
        <v>3.5</v>
      </c>
      <c r="G39" s="171">
        <v>6</v>
      </c>
      <c r="H39" s="171">
        <v>5.5</v>
      </c>
      <c r="I39" s="171">
        <v>4.3</v>
      </c>
      <c r="J39" s="171">
        <v>4.5</v>
      </c>
      <c r="K39" s="171">
        <v>9.1999999999999993</v>
      </c>
      <c r="L39" s="171">
        <v>10.9</v>
      </c>
      <c r="M39" s="171">
        <v>1.3</v>
      </c>
      <c r="N39" s="171">
        <v>14.7</v>
      </c>
      <c r="O39" s="171">
        <v>3.8</v>
      </c>
      <c r="P39" s="171">
        <v>3.4</v>
      </c>
      <c r="Q39" s="171">
        <v>9</v>
      </c>
      <c r="R39" s="171">
        <v>4.4000000000000004</v>
      </c>
      <c r="S39" s="171">
        <v>2.6</v>
      </c>
      <c r="T39" s="171">
        <v>5.6</v>
      </c>
      <c r="U39" s="171">
        <v>5.7</v>
      </c>
      <c r="V39" s="171">
        <v>2.1</v>
      </c>
      <c r="W39" s="171">
        <v>1.4</v>
      </c>
      <c r="X39" s="171">
        <v>5.5</v>
      </c>
      <c r="Y39" s="171">
        <v>1.4</v>
      </c>
      <c r="Z39" s="171">
        <v>2</v>
      </c>
      <c r="AA39" s="171">
        <v>8.6999999999999993</v>
      </c>
      <c r="AB39" s="171">
        <v>4.4000000000000004</v>
      </c>
      <c r="AC39" s="171">
        <v>0.3</v>
      </c>
      <c r="AD39" s="171">
        <v>0.3</v>
      </c>
      <c r="AE39" s="171">
        <v>-1.2</v>
      </c>
      <c r="AF39" s="171">
        <v>1</v>
      </c>
      <c r="AG39" s="171">
        <v>8.5</v>
      </c>
      <c r="AH39" s="171">
        <v>6.8</v>
      </c>
      <c r="AI39" s="171">
        <v>0</v>
      </c>
      <c r="AJ39" s="171">
        <v>8.1999999999999993</v>
      </c>
      <c r="AK39" s="171">
        <v>-1.9</v>
      </c>
      <c r="AL39" s="171">
        <v>-3.0706378492356352</v>
      </c>
      <c r="AM39" s="171">
        <v>9.2643425748009882</v>
      </c>
      <c r="AN39" s="171">
        <v>3.225806451612903</v>
      </c>
      <c r="AO39" s="171">
        <v>5.1388888888888884</v>
      </c>
      <c r="AP39" s="171">
        <v>6.0371517027863781</v>
      </c>
      <c r="AQ39" s="171">
        <v>7.1532846715328464</v>
      </c>
      <c r="AR39" s="171">
        <v>6.3703703703703702</v>
      </c>
      <c r="AS39" s="171">
        <v>-12.5</v>
      </c>
      <c r="AT39" s="171">
        <v>-15.905511811023624</v>
      </c>
      <c r="AU39" s="171">
        <v>19.290123456790123</v>
      </c>
      <c r="AV39" s="171">
        <v>-10.090361445783133</v>
      </c>
      <c r="AW39" s="171">
        <v>22.036474164133736</v>
      </c>
      <c r="AX39" s="171">
        <v>-16.304347826086957</v>
      </c>
      <c r="AY39" s="171">
        <v>-3.9344262295081971</v>
      </c>
      <c r="AZ39" s="171">
        <v>0.62402496099843996</v>
      </c>
      <c r="BA39" s="171">
        <v>16.946564885496183</v>
      </c>
      <c r="BB39" s="171">
        <v>-9.6385542168674707</v>
      </c>
      <c r="BC39" s="171">
        <v>10.794602698650674</v>
      </c>
      <c r="CP39" s="194"/>
    </row>
    <row r="40" spans="1:94" s="146" customFormat="1">
      <c r="CP40" s="194"/>
    </row>
    <row r="41" spans="1:94" s="146" customFormat="1">
      <c r="A41" s="146" t="s">
        <v>328</v>
      </c>
      <c r="D41" s="15" t="s">
        <v>0</v>
      </c>
      <c r="E41" s="15" t="s">
        <v>18</v>
      </c>
      <c r="F41" s="15" t="s">
        <v>21</v>
      </c>
      <c r="G41" s="15" t="s">
        <v>22</v>
      </c>
      <c r="H41" s="15" t="s">
        <v>23</v>
      </c>
      <c r="I41" s="15" t="s">
        <v>24</v>
      </c>
      <c r="J41" s="15" t="s">
        <v>25</v>
      </c>
      <c r="K41" s="15" t="s">
        <v>26</v>
      </c>
      <c r="L41" s="15" t="s">
        <v>27</v>
      </c>
      <c r="M41" s="15" t="s">
        <v>28</v>
      </c>
      <c r="N41" s="15" t="s">
        <v>29</v>
      </c>
      <c r="O41" s="15" t="s">
        <v>30</v>
      </c>
      <c r="P41" s="15" t="s">
        <v>31</v>
      </c>
      <c r="Q41" s="15" t="s">
        <v>32</v>
      </c>
      <c r="R41" s="15" t="s">
        <v>33</v>
      </c>
      <c r="S41" s="15" t="s">
        <v>34</v>
      </c>
      <c r="T41" s="15" t="s">
        <v>35</v>
      </c>
      <c r="U41" s="15" t="s">
        <v>36</v>
      </c>
      <c r="V41" s="15" t="s">
        <v>37</v>
      </c>
      <c r="W41" s="15" t="s">
        <v>38</v>
      </c>
      <c r="X41" s="15" t="s">
        <v>39</v>
      </c>
      <c r="Y41" s="15" t="s">
        <v>40</v>
      </c>
      <c r="Z41" s="15" t="s">
        <v>41</v>
      </c>
      <c r="AA41" s="15" t="s">
        <v>42</v>
      </c>
      <c r="AB41" s="15" t="s">
        <v>43</v>
      </c>
      <c r="AC41" s="15" t="s">
        <v>45</v>
      </c>
      <c r="AD41" s="15" t="s">
        <v>46</v>
      </c>
      <c r="AE41" s="15" t="s">
        <v>47</v>
      </c>
      <c r="AF41" s="15" t="s">
        <v>48</v>
      </c>
      <c r="AG41" s="15" t="s">
        <v>49</v>
      </c>
      <c r="AH41" s="15" t="s">
        <v>50</v>
      </c>
      <c r="AI41" s="15" t="s">
        <v>51</v>
      </c>
      <c r="AJ41" s="15" t="s">
        <v>52</v>
      </c>
      <c r="AK41" s="15" t="s">
        <v>53</v>
      </c>
      <c r="AL41" s="15" t="s">
        <v>54</v>
      </c>
      <c r="AM41" s="15" t="s">
        <v>59</v>
      </c>
      <c r="AN41" s="147" t="s">
        <v>62</v>
      </c>
      <c r="AO41" s="147" t="s">
        <v>63</v>
      </c>
      <c r="AP41" s="147" t="s">
        <v>64</v>
      </c>
      <c r="AQ41" s="147" t="s">
        <v>65</v>
      </c>
      <c r="AR41" s="147" t="s">
        <v>89</v>
      </c>
      <c r="AS41" s="147" t="s">
        <v>90</v>
      </c>
      <c r="AT41" s="147" t="s">
        <v>91</v>
      </c>
      <c r="AU41" s="147" t="s">
        <v>148</v>
      </c>
      <c r="AV41" s="147" t="s">
        <v>149</v>
      </c>
      <c r="AW41" s="147" t="s">
        <v>150</v>
      </c>
      <c r="AX41" s="147" t="s">
        <v>151</v>
      </c>
      <c r="AY41" s="147" t="s">
        <v>152</v>
      </c>
      <c r="AZ41" s="147" t="s">
        <v>153</v>
      </c>
      <c r="BA41" s="147" t="s">
        <v>154</v>
      </c>
      <c r="BB41" s="147" t="s">
        <v>155</v>
      </c>
      <c r="BC41" s="147" t="s">
        <v>156</v>
      </c>
      <c r="CP41" s="194"/>
    </row>
    <row r="42" spans="1:94" s="146" customFormat="1">
      <c r="C42" s="146" t="s">
        <v>270</v>
      </c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>
        <v>190000</v>
      </c>
      <c r="AO42" s="147">
        <v>2680000</v>
      </c>
      <c r="AP42" s="147">
        <v>-2520000</v>
      </c>
      <c r="AQ42" s="147">
        <v>660000</v>
      </c>
      <c r="AR42" s="147">
        <v>1680000</v>
      </c>
      <c r="AS42" s="147">
        <v>-1160000</v>
      </c>
      <c r="AT42" s="147">
        <v>2370000</v>
      </c>
      <c r="AU42" s="147">
        <v>-3900000</v>
      </c>
      <c r="AV42" s="147">
        <v>3160000</v>
      </c>
      <c r="AW42" s="147">
        <v>-1480000</v>
      </c>
      <c r="AX42" s="147">
        <v>-850000</v>
      </c>
      <c r="AY42" s="147">
        <v>740000</v>
      </c>
      <c r="AZ42" s="147">
        <v>-1750000</v>
      </c>
      <c r="BA42" s="147">
        <v>1800000</v>
      </c>
      <c r="BB42" s="147">
        <v>2600000</v>
      </c>
      <c r="BC42" s="147">
        <v>-1700000</v>
      </c>
      <c r="CP42" s="194"/>
    </row>
    <row r="43" spans="1:94" s="146" customFormat="1">
      <c r="C43" s="146" t="s">
        <v>274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>
        <v>1150000</v>
      </c>
      <c r="AO43" s="147">
        <v>1890000</v>
      </c>
      <c r="AP43" s="147">
        <v>-680000</v>
      </c>
      <c r="AQ43" s="147">
        <v>-2260000</v>
      </c>
      <c r="AR43" s="147">
        <v>1760000</v>
      </c>
      <c r="AS43" s="147">
        <v>500000</v>
      </c>
      <c r="AT43" s="147">
        <v>-770000</v>
      </c>
      <c r="AU43" s="147">
        <v>-70000</v>
      </c>
      <c r="AV43" s="147">
        <v>300000</v>
      </c>
      <c r="AW43" s="147">
        <v>-270000</v>
      </c>
      <c r="AX43" s="147">
        <v>-540000</v>
      </c>
      <c r="AY43" s="147">
        <v>2190000</v>
      </c>
      <c r="AZ43" s="147">
        <v>0</v>
      </c>
      <c r="BA43" s="147">
        <v>390000</v>
      </c>
      <c r="BB43" s="147">
        <v>420000</v>
      </c>
      <c r="BC43" s="147">
        <v>3210000</v>
      </c>
      <c r="CP43" s="194"/>
    </row>
    <row r="44" spans="1:94" s="146" customFormat="1">
      <c r="B44" s="168"/>
      <c r="C44" s="168" t="s">
        <v>287</v>
      </c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>
        <v>2.6499302649930265</v>
      </c>
      <c r="AO44" s="171">
        <v>37.067773167358233</v>
      </c>
      <c r="AP44" s="171">
        <v>-36.051502145922747</v>
      </c>
      <c r="AQ44" s="171">
        <v>9.9397590361445776</v>
      </c>
      <c r="AR44" s="171">
        <v>23.79603399433428</v>
      </c>
      <c r="AS44" s="171">
        <v>-17.134416543574595</v>
      </c>
      <c r="AT44" s="171">
        <v>38.916256157635473</v>
      </c>
      <c r="AU44" s="171">
        <v>-65.326633165829151</v>
      </c>
      <c r="AV44" s="171">
        <v>44.01114206128134</v>
      </c>
      <c r="AW44" s="171">
        <v>-21.542940320232898</v>
      </c>
      <c r="AX44" s="171">
        <v>-13.911620294599016</v>
      </c>
      <c r="AY44" s="171">
        <v>11.263318112633181</v>
      </c>
      <c r="AZ44" s="171">
        <v>-25.584795321637426</v>
      </c>
      <c r="BA44" s="171">
        <v>25.245441795231415</v>
      </c>
      <c r="BB44" s="171">
        <v>34.666666666666671</v>
      </c>
      <c r="BC44" s="171">
        <v>-22.849462365591396</v>
      </c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P44" s="194"/>
    </row>
    <row r="45" spans="1:94" s="146" customFormat="1">
      <c r="B45" s="168"/>
      <c r="C45" s="168" t="s">
        <v>288</v>
      </c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>
        <v>16.039051603905161</v>
      </c>
      <c r="AO45" s="171">
        <v>26.141078838174277</v>
      </c>
      <c r="AP45" s="171">
        <v>-9.7281831187410592</v>
      </c>
      <c r="AQ45" s="171">
        <v>-34.036144578313255</v>
      </c>
      <c r="AR45" s="171">
        <v>24.929178470254957</v>
      </c>
      <c r="AS45" s="171">
        <v>7.3855243722304289</v>
      </c>
      <c r="AT45" s="171">
        <v>-12.643678160919542</v>
      </c>
      <c r="AU45" s="171">
        <v>-1.1725293132328307</v>
      </c>
      <c r="AV45" s="171">
        <v>4.1782729805013927</v>
      </c>
      <c r="AW45" s="171">
        <v>-3.9301310043668125</v>
      </c>
      <c r="AX45" s="171">
        <v>-8.8379705400981994</v>
      </c>
      <c r="AY45" s="171">
        <v>33.333333333333329</v>
      </c>
      <c r="AZ45" s="171">
        <v>0</v>
      </c>
      <c r="BA45" s="171">
        <v>5.46984572230014</v>
      </c>
      <c r="BB45" s="171">
        <v>5.6000000000000005</v>
      </c>
      <c r="BC45" s="171">
        <v>43.145161290322584</v>
      </c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P45" s="194"/>
    </row>
    <row r="47" spans="1:94">
      <c r="A47" s="169" t="s">
        <v>287</v>
      </c>
      <c r="D47" s="15" t="s">
        <v>0</v>
      </c>
      <c r="E47" s="15" t="s">
        <v>18</v>
      </c>
      <c r="F47" s="15" t="s">
        <v>21</v>
      </c>
      <c r="G47" s="15" t="s">
        <v>22</v>
      </c>
      <c r="H47" s="15" t="s">
        <v>23</v>
      </c>
      <c r="I47" s="15" t="s">
        <v>24</v>
      </c>
      <c r="J47" s="15" t="s">
        <v>25</v>
      </c>
      <c r="K47" s="15" t="s">
        <v>26</v>
      </c>
      <c r="L47" s="15" t="s">
        <v>27</v>
      </c>
      <c r="M47" s="15" t="s">
        <v>28</v>
      </c>
      <c r="N47" s="15" t="s">
        <v>29</v>
      </c>
      <c r="O47" s="15" t="s">
        <v>30</v>
      </c>
      <c r="P47" s="15" t="s">
        <v>31</v>
      </c>
      <c r="Q47" s="15" t="s">
        <v>32</v>
      </c>
      <c r="R47" s="15" t="s">
        <v>33</v>
      </c>
      <c r="S47" s="15" t="s">
        <v>34</v>
      </c>
      <c r="T47" s="15" t="s">
        <v>35</v>
      </c>
      <c r="U47" s="15" t="s">
        <v>36</v>
      </c>
      <c r="V47" s="15" t="s">
        <v>37</v>
      </c>
      <c r="W47" s="15" t="s">
        <v>38</v>
      </c>
      <c r="X47" s="15" t="s">
        <v>39</v>
      </c>
      <c r="Y47" s="15" t="s">
        <v>40</v>
      </c>
      <c r="Z47" s="15" t="s">
        <v>41</v>
      </c>
      <c r="AA47" s="15" t="s">
        <v>42</v>
      </c>
      <c r="AB47" s="15" t="s">
        <v>43</v>
      </c>
      <c r="AC47" s="15" t="s">
        <v>45</v>
      </c>
      <c r="AD47" s="15" t="s">
        <v>46</v>
      </c>
      <c r="AE47" s="15" t="s">
        <v>47</v>
      </c>
      <c r="AF47" s="15" t="s">
        <v>48</v>
      </c>
      <c r="AG47" s="15" t="s">
        <v>49</v>
      </c>
      <c r="AH47" s="15" t="s">
        <v>50</v>
      </c>
      <c r="AI47" s="15" t="s">
        <v>51</v>
      </c>
      <c r="AJ47" s="15" t="s">
        <v>52</v>
      </c>
      <c r="AK47" s="15" t="s">
        <v>53</v>
      </c>
      <c r="AL47" s="15" t="s">
        <v>54</v>
      </c>
      <c r="AM47" s="15" t="s">
        <v>59</v>
      </c>
      <c r="AN47" s="15" t="s">
        <v>62</v>
      </c>
      <c r="AO47" s="15" t="s">
        <v>63</v>
      </c>
      <c r="AP47" s="15" t="s">
        <v>64</v>
      </c>
      <c r="AQ47" s="15" t="s">
        <v>65</v>
      </c>
      <c r="AR47" s="15" t="s">
        <v>89</v>
      </c>
      <c r="AS47" s="15" t="s">
        <v>90</v>
      </c>
      <c r="AT47" s="15" t="s">
        <v>91</v>
      </c>
      <c r="AU47" s="15" t="s">
        <v>148</v>
      </c>
      <c r="AV47" s="15" t="s">
        <v>149</v>
      </c>
      <c r="AW47" s="15" t="s">
        <v>150</v>
      </c>
      <c r="AX47" s="15" t="s">
        <v>151</v>
      </c>
      <c r="AY47" s="15" t="s">
        <v>152</v>
      </c>
      <c r="AZ47" s="15" t="s">
        <v>153</v>
      </c>
      <c r="BA47" s="15" t="s">
        <v>154</v>
      </c>
      <c r="BB47" s="15" t="s">
        <v>155</v>
      </c>
      <c r="BC47" s="15" t="s">
        <v>156</v>
      </c>
    </row>
    <row r="48" spans="1:94">
      <c r="C48" t="s">
        <v>391</v>
      </c>
      <c r="D48" s="170">
        <v>11.3</v>
      </c>
      <c r="E48" s="170">
        <v>11.5</v>
      </c>
      <c r="F48" s="170">
        <v>13.3</v>
      </c>
      <c r="G48" s="170">
        <v>15.2</v>
      </c>
      <c r="H48" s="170">
        <v>14.9</v>
      </c>
      <c r="I48" s="170">
        <v>15</v>
      </c>
      <c r="J48" s="170">
        <v>16.7</v>
      </c>
      <c r="K48" s="170">
        <v>16.899999999999999</v>
      </c>
      <c r="L48" s="170">
        <v>17.2</v>
      </c>
      <c r="M48" s="170">
        <v>17.100000000000001</v>
      </c>
      <c r="N48" s="170">
        <v>17.3</v>
      </c>
      <c r="O48" s="170">
        <v>17.3</v>
      </c>
      <c r="P48" s="170">
        <v>15.5</v>
      </c>
      <c r="Q48" s="170">
        <v>14.7</v>
      </c>
      <c r="R48" s="170">
        <v>12.9</v>
      </c>
      <c r="S48" s="170">
        <v>12.5</v>
      </c>
      <c r="T48" s="170">
        <v>13.5</v>
      </c>
      <c r="U48" s="170">
        <v>12.9</v>
      </c>
      <c r="V48" s="170">
        <v>10.7</v>
      </c>
      <c r="W48" s="170">
        <v>12.3</v>
      </c>
      <c r="X48" s="170">
        <v>11.1</v>
      </c>
      <c r="Y48" s="170">
        <v>10.3</v>
      </c>
      <c r="Z48" s="170">
        <v>13.4</v>
      </c>
      <c r="AA48" s="170">
        <v>14.5</v>
      </c>
      <c r="AB48" s="170">
        <v>17.3</v>
      </c>
      <c r="AC48" s="170">
        <v>17</v>
      </c>
      <c r="AD48" s="170">
        <v>16.2</v>
      </c>
      <c r="AE48" s="170">
        <v>16.8</v>
      </c>
      <c r="AF48" s="170">
        <v>14.1</v>
      </c>
      <c r="AG48" s="170">
        <v>15.8</v>
      </c>
      <c r="AH48" s="170">
        <v>16.100000000000001</v>
      </c>
      <c r="AI48" s="170">
        <v>13.5</v>
      </c>
      <c r="AJ48" s="170">
        <v>13.4</v>
      </c>
      <c r="AK48" s="170">
        <v>13.8</v>
      </c>
      <c r="AL48" s="170">
        <v>5.2089950451022746</v>
      </c>
      <c r="AM48" s="170">
        <v>-4.7953216374269001</v>
      </c>
      <c r="AN48" s="170">
        <v>1.6643550624133148</v>
      </c>
      <c r="AO48" s="170">
        <v>-2.6027397260273974</v>
      </c>
      <c r="AP48" s="170">
        <v>2.642559109874826</v>
      </c>
      <c r="AQ48" s="170">
        <v>-3.9270687237026647</v>
      </c>
      <c r="AR48" s="170">
        <v>0.55710306406685239</v>
      </c>
      <c r="AS48" s="170">
        <v>-2.510460251046025</v>
      </c>
      <c r="AT48" s="170">
        <v>-6.6290550070521856</v>
      </c>
      <c r="AU48" s="170">
        <v>5.8823529411764701</v>
      </c>
      <c r="AV48" s="170">
        <v>-1.5965166908563133</v>
      </c>
      <c r="AW48" s="170">
        <v>0</v>
      </c>
      <c r="AX48" s="170">
        <v>1.5536723163841808</v>
      </c>
      <c r="AY48" s="170">
        <v>6.5527065527065522</v>
      </c>
      <c r="AZ48" s="170">
        <v>2.6798307475317347</v>
      </c>
      <c r="BA48" s="170">
        <v>-1.3986013986013985</v>
      </c>
      <c r="BB48" s="170">
        <v>3.8781163434903045</v>
      </c>
      <c r="BC48" s="170">
        <v>-0.96021947873799729</v>
      </c>
    </row>
    <row r="49" spans="1:58">
      <c r="C49" t="s">
        <v>365</v>
      </c>
      <c r="D49" s="171">
        <v>9.5</v>
      </c>
      <c r="E49" s="171">
        <v>8.6999999999999993</v>
      </c>
      <c r="F49" s="171">
        <v>6.4</v>
      </c>
      <c r="G49" s="171">
        <v>13.5</v>
      </c>
      <c r="H49" s="171">
        <v>10.8</v>
      </c>
      <c r="I49" s="171">
        <v>15.2</v>
      </c>
      <c r="J49" s="171">
        <v>16.100000000000001</v>
      </c>
      <c r="K49" s="171">
        <v>13.1</v>
      </c>
      <c r="L49" s="171">
        <v>17.399999999999999</v>
      </c>
      <c r="M49" s="171">
        <v>17.2</v>
      </c>
      <c r="N49" s="171">
        <v>11.3</v>
      </c>
      <c r="O49" s="171">
        <v>16.5</v>
      </c>
      <c r="P49" s="171">
        <v>14</v>
      </c>
      <c r="Q49" s="171">
        <v>13.4</v>
      </c>
      <c r="R49" s="171">
        <v>15.1</v>
      </c>
      <c r="S49" s="171">
        <v>13.1</v>
      </c>
      <c r="T49" s="171">
        <v>14</v>
      </c>
      <c r="U49" s="171">
        <v>10.4</v>
      </c>
      <c r="V49" s="171">
        <v>10</v>
      </c>
      <c r="W49" s="171">
        <v>13.9</v>
      </c>
      <c r="X49" s="171">
        <v>7.1</v>
      </c>
      <c r="Y49" s="171">
        <v>11.1</v>
      </c>
      <c r="Z49" s="171">
        <v>9.9</v>
      </c>
      <c r="AA49" s="171">
        <v>11.1</v>
      </c>
      <c r="AB49" s="171">
        <v>11.5</v>
      </c>
      <c r="AC49" s="171">
        <v>12.8</v>
      </c>
      <c r="AD49" s="171">
        <v>11.9</v>
      </c>
      <c r="AE49" s="171">
        <v>12.4</v>
      </c>
      <c r="AF49" s="171">
        <v>10.8</v>
      </c>
      <c r="AG49" s="171">
        <v>10.3</v>
      </c>
      <c r="AH49" s="171">
        <v>15.2</v>
      </c>
      <c r="AI49" s="171">
        <v>0</v>
      </c>
      <c r="AJ49" s="171">
        <v>12.1</v>
      </c>
      <c r="AK49" s="171">
        <v>17.100000000000001</v>
      </c>
      <c r="AL49" s="171">
        <v>-8.6715867158671589</v>
      </c>
      <c r="AM49" s="171">
        <v>25.775459785890746</v>
      </c>
      <c r="AN49" s="171">
        <v>-8.5043988269794717</v>
      </c>
      <c r="AO49" s="171">
        <v>17.222222222222221</v>
      </c>
      <c r="AP49" s="171">
        <v>-8.8235294117647065</v>
      </c>
      <c r="AQ49" s="171">
        <v>11.386861313868613</v>
      </c>
      <c r="AR49" s="171">
        <v>-32.296296296296298</v>
      </c>
      <c r="AS49" s="171">
        <v>34.789156626506021</v>
      </c>
      <c r="AT49" s="171">
        <v>-31.653543307086611</v>
      </c>
      <c r="AU49" s="171">
        <v>2.6234567901234565</v>
      </c>
      <c r="AV49" s="171">
        <v>13.253012048192772</v>
      </c>
      <c r="AW49" s="171">
        <v>6.0790273556231007</v>
      </c>
      <c r="AX49" s="171">
        <v>-9.0062111801242235</v>
      </c>
      <c r="AY49" s="171">
        <v>11.639344262295081</v>
      </c>
      <c r="AZ49" s="171">
        <v>-14.664586583463338</v>
      </c>
      <c r="BA49" s="171">
        <v>-9.3129770992366403</v>
      </c>
      <c r="BB49" s="171">
        <v>39.006024096385545</v>
      </c>
      <c r="BC49" s="171">
        <v>-0.4497751124437781</v>
      </c>
    </row>
    <row r="50" spans="1:58">
      <c r="C50" t="s">
        <v>328</v>
      </c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>
        <v>2.6499302649930265</v>
      </c>
      <c r="AO50" s="171">
        <v>37.067773167358233</v>
      </c>
      <c r="AP50" s="171">
        <v>-36.051502145922747</v>
      </c>
      <c r="AQ50" s="171">
        <v>9.9397590361445776</v>
      </c>
      <c r="AR50" s="171">
        <v>23.79603399433428</v>
      </c>
      <c r="AS50" s="171">
        <v>-17.134416543574595</v>
      </c>
      <c r="AT50" s="171">
        <v>38.916256157635473</v>
      </c>
      <c r="AU50" s="171">
        <v>-65.326633165829151</v>
      </c>
      <c r="AV50" s="171">
        <v>44.01114206128134</v>
      </c>
      <c r="AW50" s="171">
        <v>-21.542940320232898</v>
      </c>
      <c r="AX50" s="171">
        <v>-13.911620294599016</v>
      </c>
      <c r="AY50" s="171">
        <v>11.263318112633181</v>
      </c>
      <c r="AZ50" s="171">
        <v>-25.584795321637426</v>
      </c>
      <c r="BA50" s="171">
        <v>25.245441795231415</v>
      </c>
      <c r="BB50" s="171">
        <v>34.666666666666671</v>
      </c>
      <c r="BC50" s="171">
        <v>-22.849462365591396</v>
      </c>
    </row>
    <row r="52" spans="1:58">
      <c r="A52" s="168" t="s">
        <v>288</v>
      </c>
      <c r="D52" s="15" t="s">
        <v>0</v>
      </c>
      <c r="E52" s="15" t="s">
        <v>18</v>
      </c>
      <c r="F52" s="15" t="s">
        <v>21</v>
      </c>
      <c r="G52" s="15" t="s">
        <v>22</v>
      </c>
      <c r="H52" s="15" t="s">
        <v>23</v>
      </c>
      <c r="I52" s="15" t="s">
        <v>24</v>
      </c>
      <c r="J52" s="15" t="s">
        <v>25</v>
      </c>
      <c r="K52" s="15" t="s">
        <v>26</v>
      </c>
      <c r="L52" s="15" t="s">
        <v>27</v>
      </c>
      <c r="M52" s="15" t="s">
        <v>28</v>
      </c>
      <c r="N52" s="15" t="s">
        <v>29</v>
      </c>
      <c r="O52" s="15" t="s">
        <v>30</v>
      </c>
      <c r="P52" s="15" t="s">
        <v>31</v>
      </c>
      <c r="Q52" s="15" t="s">
        <v>32</v>
      </c>
      <c r="R52" s="15" t="s">
        <v>33</v>
      </c>
      <c r="S52" s="15" t="s">
        <v>34</v>
      </c>
      <c r="T52" s="15" t="s">
        <v>35</v>
      </c>
      <c r="U52" s="15" t="s">
        <v>36</v>
      </c>
      <c r="V52" s="15" t="s">
        <v>37</v>
      </c>
      <c r="W52" s="15" t="s">
        <v>38</v>
      </c>
      <c r="X52" s="15" t="s">
        <v>39</v>
      </c>
      <c r="Y52" s="15" t="s">
        <v>40</v>
      </c>
      <c r="Z52" s="15" t="s">
        <v>41</v>
      </c>
      <c r="AA52" s="15" t="s">
        <v>42</v>
      </c>
      <c r="AB52" s="15" t="s">
        <v>43</v>
      </c>
      <c r="AC52" s="15" t="s">
        <v>45</v>
      </c>
      <c r="AD52" s="15" t="s">
        <v>46</v>
      </c>
      <c r="AE52" s="15" t="s">
        <v>47</v>
      </c>
      <c r="AF52" s="15" t="s">
        <v>48</v>
      </c>
      <c r="AG52" s="15" t="s">
        <v>49</v>
      </c>
      <c r="AH52" s="15" t="s">
        <v>50</v>
      </c>
      <c r="AI52" s="15" t="s">
        <v>51</v>
      </c>
      <c r="AJ52" s="15" t="s">
        <v>52</v>
      </c>
      <c r="AK52" s="15" t="s">
        <v>53</v>
      </c>
      <c r="AL52" s="15" t="s">
        <v>54</v>
      </c>
      <c r="AM52" s="15" t="s">
        <v>59</v>
      </c>
      <c r="AN52" s="15" t="s">
        <v>62</v>
      </c>
      <c r="AO52" s="15" t="s">
        <v>63</v>
      </c>
      <c r="AP52" s="15" t="s">
        <v>64</v>
      </c>
      <c r="AQ52" s="15" t="s">
        <v>65</v>
      </c>
      <c r="AR52" s="15" t="s">
        <v>89</v>
      </c>
      <c r="AS52" s="15" t="s">
        <v>90</v>
      </c>
      <c r="AT52" s="15" t="s">
        <v>91</v>
      </c>
      <c r="AU52" s="15" t="s">
        <v>148</v>
      </c>
      <c r="AV52" s="15" t="s">
        <v>149</v>
      </c>
      <c r="AW52" s="15" t="s">
        <v>150</v>
      </c>
      <c r="AX52" s="15" t="s">
        <v>151</v>
      </c>
      <c r="AY52" s="15" t="s">
        <v>152</v>
      </c>
      <c r="AZ52" s="15" t="s">
        <v>153</v>
      </c>
      <c r="BA52" s="15" t="s">
        <v>154</v>
      </c>
      <c r="BB52" s="15" t="s">
        <v>155</v>
      </c>
      <c r="BC52" s="15" t="s">
        <v>156</v>
      </c>
    </row>
    <row r="53" spans="1:58">
      <c r="C53" t="s">
        <v>391</v>
      </c>
      <c r="D53" s="170">
        <v>1</v>
      </c>
      <c r="E53" s="170">
        <v>2.8</v>
      </c>
      <c r="F53" s="170">
        <v>3.7</v>
      </c>
      <c r="G53" s="170">
        <v>3.8</v>
      </c>
      <c r="H53" s="170">
        <v>5.4</v>
      </c>
      <c r="I53" s="170">
        <v>3.9</v>
      </c>
      <c r="J53" s="170">
        <v>3.5</v>
      </c>
      <c r="K53" s="170">
        <v>5.6</v>
      </c>
      <c r="L53" s="170">
        <v>8.1999999999999993</v>
      </c>
      <c r="M53" s="170">
        <v>6.6</v>
      </c>
      <c r="N53" s="170">
        <v>5.4</v>
      </c>
      <c r="O53" s="170">
        <v>4.2</v>
      </c>
      <c r="P53" s="170">
        <v>3.4</v>
      </c>
      <c r="Q53" s="170">
        <v>4.7</v>
      </c>
      <c r="R53" s="170">
        <v>5.4</v>
      </c>
      <c r="S53" s="170">
        <v>2.9</v>
      </c>
      <c r="T53" s="170">
        <v>3.2</v>
      </c>
      <c r="U53" s="170">
        <v>1.7</v>
      </c>
      <c r="V53" s="170">
        <v>1.9</v>
      </c>
      <c r="W53" s="170">
        <v>1.4</v>
      </c>
      <c r="X53" s="170">
        <v>2.6</v>
      </c>
      <c r="Y53" s="170">
        <v>0.5</v>
      </c>
      <c r="Z53" s="170">
        <v>2.8</v>
      </c>
      <c r="AA53" s="170">
        <v>3.6</v>
      </c>
      <c r="AB53" s="170">
        <v>3.2</v>
      </c>
      <c r="AC53" s="170">
        <v>1.5</v>
      </c>
      <c r="AD53" s="170">
        <v>2.6</v>
      </c>
      <c r="AE53" s="170">
        <v>1</v>
      </c>
      <c r="AF53" s="170">
        <v>3.7</v>
      </c>
      <c r="AG53" s="170">
        <v>5</v>
      </c>
      <c r="AH53" s="170">
        <v>4.5</v>
      </c>
      <c r="AI53" s="170">
        <v>6.2</v>
      </c>
      <c r="AJ53" s="170">
        <v>5.0999999999999996</v>
      </c>
      <c r="AK53" s="170">
        <v>1.2</v>
      </c>
      <c r="AL53" s="170">
        <v>7.4450514547071522</v>
      </c>
      <c r="AM53" s="170">
        <v>-6.9135802469135799</v>
      </c>
      <c r="AN53" s="170">
        <v>-0.27739251040221913</v>
      </c>
      <c r="AO53" s="170">
        <v>6.8493150684931505</v>
      </c>
      <c r="AP53" s="170">
        <v>-5.4242002781641165</v>
      </c>
      <c r="AQ53" s="170">
        <v>1.1220196353436185</v>
      </c>
      <c r="AR53" s="170">
        <v>5.5710306406685239</v>
      </c>
      <c r="AS53" s="170">
        <v>-1.6736401673640167</v>
      </c>
      <c r="AT53" s="170">
        <v>-1.2693935119887165</v>
      </c>
      <c r="AU53" s="170">
        <v>5.1649928263988523</v>
      </c>
      <c r="AV53" s="170">
        <v>-4.6444121915820027</v>
      </c>
      <c r="AW53" s="170">
        <v>6.9464544138929094</v>
      </c>
      <c r="AX53" s="170">
        <v>6.3559322033898304</v>
      </c>
      <c r="AY53" s="170">
        <v>2.2792022792022792</v>
      </c>
      <c r="AZ53" s="170">
        <v>-0.14104372355430184</v>
      </c>
      <c r="BA53" s="170">
        <v>3.6363636363636362</v>
      </c>
      <c r="BB53" s="170">
        <v>1.8005540166204987</v>
      </c>
      <c r="BC53" s="170">
        <v>3.7037037037037033</v>
      </c>
    </row>
    <row r="54" spans="1:58">
      <c r="C54" t="s">
        <v>365</v>
      </c>
      <c r="D54" s="171">
        <v>9.5</v>
      </c>
      <c r="E54" s="171">
        <v>8.6999999999999993</v>
      </c>
      <c r="F54" s="171">
        <v>6.4</v>
      </c>
      <c r="G54" s="171">
        <v>13.5</v>
      </c>
      <c r="H54" s="171">
        <v>10.8</v>
      </c>
      <c r="I54" s="171">
        <v>15.2</v>
      </c>
      <c r="J54" s="171">
        <v>16.100000000000001</v>
      </c>
      <c r="K54" s="171">
        <v>13.1</v>
      </c>
      <c r="L54" s="171">
        <v>17.399999999999999</v>
      </c>
      <c r="M54" s="171">
        <v>17.2</v>
      </c>
      <c r="N54" s="171">
        <v>11.3</v>
      </c>
      <c r="O54" s="171">
        <v>16.5</v>
      </c>
      <c r="P54" s="171">
        <v>14</v>
      </c>
      <c r="Q54" s="171">
        <v>13.4</v>
      </c>
      <c r="R54" s="171">
        <v>15.1</v>
      </c>
      <c r="S54" s="171">
        <v>13.1</v>
      </c>
      <c r="T54" s="171">
        <v>14</v>
      </c>
      <c r="U54" s="171">
        <v>10.4</v>
      </c>
      <c r="V54" s="171">
        <v>10</v>
      </c>
      <c r="W54" s="171">
        <v>13.9</v>
      </c>
      <c r="X54" s="171">
        <v>7.1</v>
      </c>
      <c r="Y54" s="171">
        <v>11.1</v>
      </c>
      <c r="Z54" s="171">
        <v>9.9</v>
      </c>
      <c r="AA54" s="171">
        <v>11.1</v>
      </c>
      <c r="AB54" s="171">
        <v>11.5</v>
      </c>
      <c r="AC54" s="171">
        <v>12.8</v>
      </c>
      <c r="AD54" s="171">
        <v>11.9</v>
      </c>
      <c r="AE54" s="171">
        <v>12.4</v>
      </c>
      <c r="AF54" s="171">
        <v>10.8</v>
      </c>
      <c r="AG54" s="171">
        <v>10.3</v>
      </c>
      <c r="AH54" s="171">
        <v>15.2</v>
      </c>
      <c r="AI54" s="171">
        <v>0</v>
      </c>
      <c r="AJ54" s="171">
        <v>12.1</v>
      </c>
      <c r="AK54" s="171">
        <v>17.100000000000001</v>
      </c>
      <c r="AL54" s="171">
        <v>-8.6715867158671589</v>
      </c>
      <c r="AM54" s="171">
        <v>25.775459785890746</v>
      </c>
      <c r="AN54" s="171">
        <v>-8.5043988269794717</v>
      </c>
      <c r="AO54" s="171">
        <v>17.222222222222221</v>
      </c>
      <c r="AP54" s="171">
        <v>-8.8235294117647065</v>
      </c>
      <c r="AQ54" s="171">
        <v>11.386861313868613</v>
      </c>
      <c r="AR54" s="171">
        <v>-32.296296296296298</v>
      </c>
      <c r="AS54" s="171">
        <v>34.789156626506021</v>
      </c>
      <c r="AT54" s="171">
        <v>-31.653543307086611</v>
      </c>
      <c r="AU54" s="171">
        <v>2.6234567901234565</v>
      </c>
      <c r="AV54" s="171">
        <v>13.253012048192772</v>
      </c>
      <c r="AW54" s="171">
        <v>6.0790273556231007</v>
      </c>
      <c r="AX54" s="171">
        <v>-9.0062111801242235</v>
      </c>
      <c r="AY54" s="171">
        <v>11.639344262295081</v>
      </c>
      <c r="AZ54" s="171">
        <v>-14.664586583463338</v>
      </c>
      <c r="BA54" s="171">
        <v>-9.3129770992366403</v>
      </c>
      <c r="BB54" s="171">
        <v>39.006024096385545</v>
      </c>
      <c r="BC54" s="171">
        <v>-0.4497751124437781</v>
      </c>
    </row>
    <row r="55" spans="1:58">
      <c r="C55" t="s">
        <v>328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>
        <v>16.039051603905161</v>
      </c>
      <c r="AO55" s="171">
        <v>26.141078838174277</v>
      </c>
      <c r="AP55" s="171">
        <v>-9.7281831187410592</v>
      </c>
      <c r="AQ55" s="171">
        <v>-34.036144578313255</v>
      </c>
      <c r="AR55" s="171">
        <v>24.929178470254957</v>
      </c>
      <c r="AS55" s="171">
        <v>7.3855243722304289</v>
      </c>
      <c r="AT55" s="171">
        <v>-12.643678160919542</v>
      </c>
      <c r="AU55" s="171">
        <v>-1.1725293132328307</v>
      </c>
      <c r="AV55" s="171">
        <v>4.1782729805013927</v>
      </c>
      <c r="AW55" s="171">
        <v>-3.9301310043668125</v>
      </c>
      <c r="AX55" s="171">
        <v>-8.8379705400981994</v>
      </c>
      <c r="AY55" s="171">
        <v>33.333333333333329</v>
      </c>
      <c r="AZ55" s="171">
        <v>0</v>
      </c>
      <c r="BA55" s="171">
        <v>5.46984572230014</v>
      </c>
      <c r="BB55" s="171">
        <v>5.6000000000000005</v>
      </c>
      <c r="BC55" s="171">
        <v>43.145161290322584</v>
      </c>
    </row>
    <row r="57" spans="1:58">
      <c r="A57" s="146" t="s">
        <v>282</v>
      </c>
      <c r="D57" s="15" t="s">
        <v>0</v>
      </c>
      <c r="E57" s="15" t="s">
        <v>18</v>
      </c>
      <c r="F57" s="15" t="s">
        <v>21</v>
      </c>
      <c r="G57" s="15" t="s">
        <v>22</v>
      </c>
      <c r="H57" s="15" t="s">
        <v>23</v>
      </c>
      <c r="I57" s="15" t="s">
        <v>24</v>
      </c>
      <c r="J57" s="15" t="s">
        <v>25</v>
      </c>
      <c r="K57" s="15" t="s">
        <v>26</v>
      </c>
      <c r="L57" s="15" t="s">
        <v>27</v>
      </c>
      <c r="M57" s="15" t="s">
        <v>28</v>
      </c>
      <c r="N57" s="15" t="s">
        <v>29</v>
      </c>
      <c r="O57" s="15" t="s">
        <v>30</v>
      </c>
      <c r="P57" s="15" t="s">
        <v>31</v>
      </c>
      <c r="Q57" s="15" t="s">
        <v>32</v>
      </c>
      <c r="R57" s="15" t="s">
        <v>33</v>
      </c>
      <c r="S57" s="15" t="s">
        <v>34</v>
      </c>
      <c r="T57" s="15" t="s">
        <v>35</v>
      </c>
      <c r="U57" s="15" t="s">
        <v>36</v>
      </c>
      <c r="V57" s="15" t="s">
        <v>37</v>
      </c>
      <c r="W57" s="15" t="s">
        <v>38</v>
      </c>
      <c r="X57" s="15" t="s">
        <v>39</v>
      </c>
      <c r="Y57" s="15" t="s">
        <v>40</v>
      </c>
      <c r="Z57" s="15" t="s">
        <v>41</v>
      </c>
      <c r="AA57" s="15" t="s">
        <v>42</v>
      </c>
      <c r="AB57" s="15" t="s">
        <v>43</v>
      </c>
      <c r="AC57" s="15" t="s">
        <v>45</v>
      </c>
      <c r="AD57" s="15" t="s">
        <v>46</v>
      </c>
      <c r="AE57" s="15" t="s">
        <v>47</v>
      </c>
      <c r="AF57" s="15" t="s">
        <v>48</v>
      </c>
      <c r="AG57" s="15" t="s">
        <v>49</v>
      </c>
      <c r="AH57" s="15" t="s">
        <v>50</v>
      </c>
      <c r="AI57" s="15" t="s">
        <v>51</v>
      </c>
      <c r="AJ57" s="15" t="s">
        <v>52</v>
      </c>
      <c r="AK57" s="15" t="s">
        <v>53</v>
      </c>
      <c r="AL57" s="15" t="s">
        <v>54</v>
      </c>
      <c r="AM57" s="15" t="s">
        <v>59</v>
      </c>
      <c r="AN57" s="15" t="s">
        <v>62</v>
      </c>
      <c r="AO57" s="15" t="s">
        <v>63</v>
      </c>
      <c r="AP57" s="15" t="s">
        <v>64</v>
      </c>
      <c r="AQ57" s="15" t="s">
        <v>65</v>
      </c>
      <c r="AR57" s="15" t="s">
        <v>89</v>
      </c>
      <c r="AS57" s="15" t="s">
        <v>90</v>
      </c>
      <c r="AT57" s="15" t="s">
        <v>91</v>
      </c>
      <c r="AU57" s="15" t="s">
        <v>148</v>
      </c>
      <c r="AV57" s="15" t="s">
        <v>149</v>
      </c>
      <c r="AW57" s="15" t="s">
        <v>150</v>
      </c>
      <c r="AX57" s="15" t="s">
        <v>151</v>
      </c>
      <c r="AY57" s="15" t="s">
        <v>152</v>
      </c>
      <c r="AZ57" s="15" t="s">
        <v>153</v>
      </c>
      <c r="BA57" s="15" t="s">
        <v>154</v>
      </c>
      <c r="BB57" s="15" t="s">
        <v>155</v>
      </c>
      <c r="BC57" s="15" t="s">
        <v>156</v>
      </c>
    </row>
    <row r="58" spans="1:58">
      <c r="C58" t="s">
        <v>391</v>
      </c>
      <c r="D58" s="147">
        <v>639</v>
      </c>
      <c r="E58" s="147">
        <v>258</v>
      </c>
      <c r="F58" s="147">
        <v>4638</v>
      </c>
      <c r="G58" s="147">
        <v>7300</v>
      </c>
      <c r="H58" s="147">
        <v>9000</v>
      </c>
      <c r="I58" s="147">
        <v>10400</v>
      </c>
      <c r="J58" s="147">
        <v>8600</v>
      </c>
      <c r="K58" s="147">
        <v>8600</v>
      </c>
      <c r="L58" s="147">
        <v>10600</v>
      </c>
      <c r="M58" s="147">
        <v>9400</v>
      </c>
      <c r="N58" s="147">
        <v>11000</v>
      </c>
      <c r="O58" s="147">
        <v>9000</v>
      </c>
      <c r="P58" s="147">
        <v>5000</v>
      </c>
      <c r="Q58" s="147">
        <v>8000</v>
      </c>
      <c r="R58" s="147">
        <v>14000</v>
      </c>
      <c r="S58" s="147">
        <v>15000</v>
      </c>
      <c r="T58" s="147">
        <v>12000</v>
      </c>
      <c r="U58" s="147">
        <v>11000</v>
      </c>
      <c r="V58" s="147">
        <v>20000</v>
      </c>
      <c r="W58" s="147">
        <v>12000</v>
      </c>
      <c r="X58" s="147">
        <v>13000</v>
      </c>
      <c r="Y58" s="147">
        <v>3000</v>
      </c>
      <c r="Z58" s="147">
        <v>8000</v>
      </c>
      <c r="AA58" s="147">
        <v>11000</v>
      </c>
      <c r="AB58" s="147">
        <v>15000</v>
      </c>
      <c r="AC58" s="147">
        <v>15000</v>
      </c>
      <c r="AD58" s="147">
        <v>19000</v>
      </c>
      <c r="AE58" s="147">
        <v>12000</v>
      </c>
      <c r="AF58" s="147">
        <v>12000</v>
      </c>
      <c r="AG58" s="147">
        <v>7000</v>
      </c>
      <c r="AH58" s="147">
        <v>27000</v>
      </c>
      <c r="AI58" s="147">
        <v>18000</v>
      </c>
      <c r="AJ58" s="147">
        <v>18000</v>
      </c>
      <c r="AK58" s="147">
        <v>4000</v>
      </c>
      <c r="AL58" s="147">
        <v>-27000</v>
      </c>
      <c r="AM58" s="147">
        <v>-7000</v>
      </c>
      <c r="AN58" s="147">
        <v>40000</v>
      </c>
      <c r="AO58" s="147">
        <v>-30000</v>
      </c>
      <c r="AP58" s="147">
        <v>20000</v>
      </c>
      <c r="AQ58" s="147">
        <v>-30000</v>
      </c>
      <c r="AR58" s="147">
        <v>10000</v>
      </c>
      <c r="AS58" s="147">
        <v>50000</v>
      </c>
      <c r="AT58" s="147">
        <v>-10000</v>
      </c>
      <c r="AU58" s="147">
        <v>20000</v>
      </c>
      <c r="AV58" s="147">
        <v>-40000</v>
      </c>
      <c r="AW58" s="147">
        <v>10000</v>
      </c>
      <c r="AX58" s="147">
        <v>0</v>
      </c>
      <c r="AY58" s="147">
        <v>10000</v>
      </c>
      <c r="AZ58" s="147">
        <v>-170000</v>
      </c>
      <c r="BA58" s="147">
        <v>180000</v>
      </c>
      <c r="BB58" s="147">
        <v>10000</v>
      </c>
      <c r="BC58" s="147">
        <v>20000</v>
      </c>
    </row>
    <row r="59" spans="1:58">
      <c r="C59" t="s">
        <v>365</v>
      </c>
      <c r="D59" s="147">
        <v>2838</v>
      </c>
      <c r="E59" s="147">
        <v>1065</v>
      </c>
      <c r="F59" s="147">
        <v>3364</v>
      </c>
      <c r="G59" s="147">
        <v>5200</v>
      </c>
      <c r="H59" s="147">
        <v>15300</v>
      </c>
      <c r="I59" s="147">
        <v>8500</v>
      </c>
      <c r="J59" s="147">
        <v>21200</v>
      </c>
      <c r="K59" s="147">
        <v>12200</v>
      </c>
      <c r="L59" s="147">
        <v>11000</v>
      </c>
      <c r="M59" s="147">
        <v>8700</v>
      </c>
      <c r="N59" s="147">
        <v>7000</v>
      </c>
      <c r="O59" s="147">
        <v>22000</v>
      </c>
      <c r="P59" s="147">
        <v>3000</v>
      </c>
      <c r="Q59" s="147">
        <v>10000</v>
      </c>
      <c r="R59" s="147">
        <v>8000</v>
      </c>
      <c r="S59" s="147">
        <v>15000</v>
      </c>
      <c r="T59" s="147">
        <v>17000</v>
      </c>
      <c r="U59" s="147">
        <v>24000</v>
      </c>
      <c r="V59" s="147">
        <v>26000</v>
      </c>
      <c r="W59" s="147">
        <v>3000</v>
      </c>
      <c r="X59" s="147">
        <v>33000</v>
      </c>
      <c r="Y59" s="147">
        <v>2000</v>
      </c>
      <c r="Z59" s="147">
        <v>22000</v>
      </c>
      <c r="AA59" s="147">
        <v>6000</v>
      </c>
      <c r="AB59" s="147">
        <v>22000</v>
      </c>
      <c r="AC59" s="147">
        <v>18000</v>
      </c>
      <c r="AD59" s="147">
        <v>-6000</v>
      </c>
      <c r="AE59" s="147">
        <v>-11000</v>
      </c>
      <c r="AF59" s="147">
        <v>13000</v>
      </c>
      <c r="AG59" s="147">
        <v>58000</v>
      </c>
      <c r="AH59" s="147">
        <v>-23000</v>
      </c>
      <c r="AI59" s="148">
        <f>家計主要指標4!AI60</f>
        <v>0</v>
      </c>
      <c r="AJ59" s="147">
        <v>34000</v>
      </c>
      <c r="AK59" s="147">
        <v>-1000</v>
      </c>
      <c r="AL59" s="147">
        <v>0</v>
      </c>
      <c r="AM59" s="147">
        <v>53000</v>
      </c>
      <c r="AN59" s="147">
        <v>80000</v>
      </c>
      <c r="AO59" s="147">
        <v>0</v>
      </c>
      <c r="AP59" s="147">
        <v>-70000</v>
      </c>
      <c r="AQ59" s="147">
        <v>-50000</v>
      </c>
      <c r="AR59" s="147">
        <v>110000</v>
      </c>
      <c r="AS59" s="147">
        <v>30000</v>
      </c>
      <c r="AT59" s="147">
        <v>-30000</v>
      </c>
      <c r="AU59" s="147">
        <v>0</v>
      </c>
      <c r="AV59" s="147">
        <v>-30000</v>
      </c>
      <c r="AW59" s="147">
        <v>50000</v>
      </c>
      <c r="AX59" s="147">
        <v>0</v>
      </c>
      <c r="AY59" s="147">
        <v>-10000</v>
      </c>
      <c r="AZ59" s="147">
        <v>0</v>
      </c>
      <c r="BA59" s="147">
        <v>30000</v>
      </c>
      <c r="BB59" s="147">
        <v>-20000</v>
      </c>
      <c r="BC59" s="147">
        <v>20000</v>
      </c>
    </row>
    <row r="60" spans="1:58">
      <c r="C60" t="s">
        <v>328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47">
        <v>-50000</v>
      </c>
      <c r="AO60" s="147">
        <v>100000</v>
      </c>
      <c r="AP60" s="147">
        <v>20000</v>
      </c>
      <c r="AQ60" s="147">
        <v>-20000</v>
      </c>
      <c r="AR60" s="147">
        <v>-30000</v>
      </c>
      <c r="AS60" s="147">
        <v>20000</v>
      </c>
      <c r="AT60" s="147">
        <v>-40000</v>
      </c>
      <c r="AU60" s="147">
        <v>70000</v>
      </c>
      <c r="AV60" s="147">
        <v>40000</v>
      </c>
      <c r="AW60" s="147">
        <v>10000</v>
      </c>
      <c r="AX60" s="147">
        <v>30000</v>
      </c>
      <c r="AY60" s="147">
        <v>30000</v>
      </c>
      <c r="AZ60" s="147">
        <v>-10000</v>
      </c>
      <c r="BA60" s="147">
        <v>20000</v>
      </c>
      <c r="BB60" s="147">
        <v>-50000</v>
      </c>
      <c r="BC60" s="147">
        <v>290000</v>
      </c>
    </row>
    <row r="61" spans="1:58"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</row>
    <row r="62" spans="1:58"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</row>
    <row r="63" spans="1:58"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</row>
    <row r="64" spans="1:58"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</row>
    <row r="65" spans="4:58"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</row>
    <row r="66" spans="4:58"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</row>
  </sheetData>
  <phoneticPr fontId="1"/>
  <pageMargins left="0.7" right="0.7" top="0.75" bottom="0.75" header="0.3" footer="0.3"/>
  <pageSetup paperSize="9" scale="93" orientation="landscape" r:id="rId1"/>
  <colBreaks count="5" manualBreakCount="5">
    <brk id="25" max="23" man="1"/>
    <brk id="39" max="1048575" man="1"/>
    <brk id="59" max="1048575" man="1"/>
    <brk id="98" max="1048575" man="1"/>
    <brk id="11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6274-102C-4AF4-9DA6-0AC99669ADC6}">
  <dimension ref="A1:BI59"/>
  <sheetViews>
    <sheetView view="pageBreakPreview" zoomScale="60" zoomScaleNormal="100" workbookViewId="0">
      <selection activeCell="V2" sqref="V2"/>
    </sheetView>
  </sheetViews>
  <sheetFormatPr defaultRowHeight="18"/>
  <cols>
    <col min="2" max="2" width="13.5" style="5" customWidth="1"/>
    <col min="3" max="4" width="8.6640625" style="5"/>
    <col min="5" max="5" width="14" style="5" customWidth="1"/>
    <col min="6" max="6" width="8.6640625" style="5"/>
    <col min="7" max="7" width="8.6640625" style="5" customWidth="1"/>
    <col min="8" max="8" width="2.75" customWidth="1"/>
    <col min="10" max="10" width="11.9140625" style="5" customWidth="1"/>
    <col min="12" max="12" width="12" style="5" customWidth="1"/>
    <col min="13" max="13" width="9" style="5"/>
    <col min="14" max="15" width="8.6640625" style="5"/>
    <col min="16" max="16" width="9" style="5"/>
    <col min="17" max="17" width="2.25" style="5" customWidth="1"/>
    <col min="19" max="19" width="12.6640625" style="14" customWidth="1"/>
    <col min="20" max="20" width="14.9140625" style="14" customWidth="1"/>
    <col min="21" max="21" width="12.6640625" style="14" customWidth="1"/>
    <col min="22" max="22" width="14.4140625" style="14" customWidth="1"/>
    <col min="23" max="23" width="2.9140625" style="52" customWidth="1"/>
    <col min="24" max="25" width="12.58203125" style="9" hidden="1" customWidth="1"/>
    <col min="26" max="26" width="3.5" style="9" hidden="1" customWidth="1"/>
    <col min="27" max="28" width="12.58203125" style="9" hidden="1" customWidth="1"/>
    <col min="29" max="29" width="2.9140625" style="3" customWidth="1"/>
    <col min="31" max="31" width="7.08203125" style="3" customWidth="1"/>
    <col min="32" max="32" width="9.33203125" style="3" customWidth="1"/>
    <col min="33" max="33" width="8.83203125" style="3" customWidth="1"/>
    <col min="34" max="34" width="9.33203125" style="3" customWidth="1"/>
    <col min="35" max="35" width="1.58203125" style="3" customWidth="1"/>
    <col min="36" max="38" width="12.58203125" style="3" hidden="1" customWidth="1"/>
    <col min="39" max="39" width="12.58203125" style="9" hidden="1" customWidth="1"/>
    <col min="40" max="40" width="2.58203125" style="14" customWidth="1"/>
    <col min="42" max="43" width="9.25" style="14" customWidth="1"/>
    <col min="44" max="44" width="8" style="14" customWidth="1"/>
    <col min="45" max="45" width="9.08203125" style="14" customWidth="1"/>
    <col min="46" max="46" width="3.33203125" customWidth="1"/>
    <col min="47" max="48" width="10.1640625" style="52" hidden="1" customWidth="1"/>
    <col min="49" max="49" width="0" style="52" hidden="1" customWidth="1"/>
    <col min="50" max="50" width="8.6640625" style="52" hidden="1" customWidth="1"/>
    <col min="51" max="51" width="8.6640625" style="66" hidden="1" customWidth="1"/>
    <col min="52" max="52" width="2.33203125" style="66" customWidth="1"/>
    <col min="53" max="53" width="8.25" style="52" customWidth="1"/>
    <col min="54" max="54" width="9.33203125" style="52" customWidth="1"/>
    <col min="55" max="55" width="3.83203125" style="66" customWidth="1"/>
    <col min="56" max="56" width="0.33203125" style="14" hidden="1" customWidth="1"/>
    <col min="57" max="57" width="10.9140625" style="14" hidden="1" customWidth="1"/>
    <col min="58" max="60" width="10.33203125" style="14" hidden="1" customWidth="1"/>
  </cols>
  <sheetData>
    <row r="1" spans="1:60">
      <c r="A1" t="s">
        <v>14</v>
      </c>
      <c r="J1" s="5" t="s">
        <v>77</v>
      </c>
    </row>
    <row r="2" spans="1:60">
      <c r="A2" t="s">
        <v>182</v>
      </c>
      <c r="I2" t="s">
        <v>182</v>
      </c>
      <c r="S2" s="14" t="s">
        <v>79</v>
      </c>
      <c r="X2" s="9" t="s">
        <v>79</v>
      </c>
      <c r="AE2" s="3" t="s">
        <v>266</v>
      </c>
      <c r="AJ2" s="3" t="s">
        <v>240</v>
      </c>
      <c r="AU2" s="52" t="s">
        <v>267</v>
      </c>
      <c r="BA2" s="52" t="s">
        <v>85</v>
      </c>
      <c r="BD2" s="14" t="s">
        <v>187</v>
      </c>
    </row>
    <row r="3" spans="1:60">
      <c r="B3" s="5" t="s">
        <v>76</v>
      </c>
      <c r="C3" s="5" t="s">
        <v>79</v>
      </c>
      <c r="J3" t="s">
        <v>79</v>
      </c>
      <c r="K3" s="5"/>
      <c r="N3" s="277" t="s">
        <v>92</v>
      </c>
      <c r="O3" s="278"/>
      <c r="P3" s="279"/>
      <c r="S3" s="18" t="s">
        <v>176</v>
      </c>
      <c r="T3" s="18"/>
      <c r="U3" s="18" t="s">
        <v>176</v>
      </c>
      <c r="V3" s="18"/>
      <c r="X3" s="62" t="s">
        <v>199</v>
      </c>
      <c r="Y3" s="62"/>
      <c r="Z3" s="62"/>
      <c r="AA3" s="62"/>
      <c r="AB3" s="62"/>
      <c r="AE3" s="9" t="s">
        <v>264</v>
      </c>
      <c r="AF3" s="9"/>
      <c r="AG3" s="9"/>
      <c r="AH3" s="9"/>
      <c r="AJ3" s="9" t="s">
        <v>241</v>
      </c>
      <c r="AK3" s="9"/>
      <c r="AL3" s="9"/>
      <c r="AP3" s="52" t="s">
        <v>176</v>
      </c>
      <c r="AQ3" s="52"/>
      <c r="AR3" s="52"/>
      <c r="AS3" s="52"/>
      <c r="AT3" s="52"/>
      <c r="AU3" s="52" t="s">
        <v>199</v>
      </c>
      <c r="BA3" s="52" t="s">
        <v>175</v>
      </c>
      <c r="BD3" s="14" t="s">
        <v>198</v>
      </c>
    </row>
    <row r="4" spans="1:60" s="24" customFormat="1" ht="91.5" customHeight="1">
      <c r="A4" s="37"/>
      <c r="B4" s="39" t="s">
        <v>56</v>
      </c>
      <c r="C4" s="39" t="s">
        <v>12</v>
      </c>
      <c r="D4" s="39" t="s">
        <v>13</v>
      </c>
      <c r="E4" s="39" t="s">
        <v>57</v>
      </c>
      <c r="F4" s="39" t="s">
        <v>12</v>
      </c>
      <c r="G4" s="39" t="s">
        <v>13</v>
      </c>
      <c r="I4" s="37"/>
      <c r="J4" s="39" t="s">
        <v>81</v>
      </c>
      <c r="K4" s="37" t="s">
        <v>78</v>
      </c>
      <c r="L4" s="39" t="s">
        <v>80</v>
      </c>
      <c r="M4" s="40" t="s">
        <v>78</v>
      </c>
      <c r="N4" s="40" t="s">
        <v>362</v>
      </c>
      <c r="O4" s="39" t="s">
        <v>363</v>
      </c>
      <c r="P4" s="39" t="s">
        <v>78</v>
      </c>
      <c r="Q4" s="28"/>
      <c r="R4" s="37"/>
      <c r="S4" s="78" t="s">
        <v>258</v>
      </c>
      <c r="T4" s="78" t="s">
        <v>259</v>
      </c>
      <c r="U4" s="78" t="s">
        <v>265</v>
      </c>
      <c r="V4" s="78" t="s">
        <v>263</v>
      </c>
      <c r="W4" s="67"/>
      <c r="X4" s="281" t="s">
        <v>82</v>
      </c>
      <c r="Y4" s="281"/>
      <c r="Z4" s="64"/>
      <c r="AA4" s="281" t="s">
        <v>83</v>
      </c>
      <c r="AB4" s="281"/>
      <c r="AC4" s="26"/>
      <c r="AD4" s="37"/>
      <c r="AE4" s="64" t="s">
        <v>260</v>
      </c>
      <c r="AF4" s="64" t="s">
        <v>261</v>
      </c>
      <c r="AG4" s="64" t="s">
        <v>262</v>
      </c>
      <c r="AH4" s="64" t="s">
        <v>263</v>
      </c>
      <c r="AJ4" s="281" t="s">
        <v>82</v>
      </c>
      <c r="AK4" s="281"/>
      <c r="AL4" s="281" t="s">
        <v>83</v>
      </c>
      <c r="AM4" s="281"/>
      <c r="AN4" s="29"/>
      <c r="AO4" s="37"/>
      <c r="AP4" s="78" t="s">
        <v>258</v>
      </c>
      <c r="AQ4" s="78" t="s">
        <v>259</v>
      </c>
      <c r="AR4" s="78" t="s">
        <v>265</v>
      </c>
      <c r="AS4" s="78" t="s">
        <v>263</v>
      </c>
      <c r="AT4" s="67"/>
      <c r="AU4" s="280" t="s">
        <v>82</v>
      </c>
      <c r="AV4" s="280"/>
      <c r="AW4" s="280" t="s">
        <v>83</v>
      </c>
      <c r="AX4" s="280"/>
      <c r="AY4" s="280"/>
      <c r="AZ4" s="68"/>
      <c r="BA4" s="78" t="s">
        <v>265</v>
      </c>
      <c r="BB4" s="78" t="s">
        <v>263</v>
      </c>
      <c r="BD4" s="280" t="s">
        <v>82</v>
      </c>
      <c r="BE4" s="280"/>
      <c r="BF4" s="280" t="s">
        <v>83</v>
      </c>
      <c r="BG4" s="280"/>
      <c r="BH4" s="29"/>
    </row>
    <row r="5" spans="1:60">
      <c r="A5" s="15" t="s">
        <v>0</v>
      </c>
      <c r="B5" s="16"/>
      <c r="C5" s="16"/>
      <c r="D5" s="16"/>
      <c r="E5" s="16">
        <v>35699</v>
      </c>
      <c r="F5" s="16">
        <v>40935</v>
      </c>
      <c r="G5" s="16">
        <v>19144</v>
      </c>
      <c r="I5" s="15" t="s">
        <v>0</v>
      </c>
      <c r="J5" s="16"/>
      <c r="K5" s="16">
        <v>35699</v>
      </c>
      <c r="L5" s="16">
        <v>39360</v>
      </c>
      <c r="M5" s="16">
        <v>35712</v>
      </c>
      <c r="N5" s="16"/>
      <c r="O5" s="16">
        <v>36752</v>
      </c>
      <c r="P5" s="16"/>
      <c r="R5" s="15" t="s">
        <v>0</v>
      </c>
      <c r="S5" s="18"/>
      <c r="T5" s="18"/>
      <c r="U5" s="18"/>
      <c r="V5" s="18"/>
      <c r="AC5" s="9"/>
      <c r="AD5" s="15" t="s">
        <v>0</v>
      </c>
      <c r="AE5" s="62"/>
      <c r="AF5" s="62"/>
      <c r="AG5" s="62"/>
      <c r="AH5" s="62"/>
      <c r="AI5" s="9"/>
      <c r="AJ5" s="9"/>
      <c r="AK5" s="9"/>
      <c r="AL5" s="9"/>
      <c r="AO5" s="15" t="s">
        <v>0</v>
      </c>
      <c r="AP5" s="18"/>
      <c r="AQ5" s="18"/>
      <c r="AR5" s="18"/>
      <c r="AS5" s="18"/>
      <c r="BA5" s="18"/>
      <c r="BB5" s="18"/>
    </row>
    <row r="6" spans="1:60">
      <c r="A6" s="15" t="s">
        <v>18</v>
      </c>
      <c r="B6" s="16"/>
      <c r="C6" s="16"/>
      <c r="D6" s="16"/>
      <c r="E6" s="16">
        <v>38976</v>
      </c>
      <c r="F6" s="16">
        <v>45089</v>
      </c>
      <c r="G6" s="16">
        <v>20713</v>
      </c>
      <c r="I6" s="15" t="s">
        <v>18</v>
      </c>
      <c r="J6" s="16"/>
      <c r="K6" s="16">
        <v>38976</v>
      </c>
      <c r="L6" s="16">
        <v>43925</v>
      </c>
      <c r="M6" s="16">
        <v>38949</v>
      </c>
      <c r="N6" s="16"/>
      <c r="O6" s="16">
        <v>40712</v>
      </c>
      <c r="P6" s="16"/>
      <c r="R6" s="15" t="s">
        <v>18</v>
      </c>
      <c r="S6" s="18"/>
      <c r="T6" s="18"/>
      <c r="U6" s="18"/>
      <c r="V6" s="18"/>
      <c r="AC6" s="9"/>
      <c r="AD6" s="15" t="s">
        <v>18</v>
      </c>
      <c r="AE6" s="62"/>
      <c r="AF6" s="62"/>
      <c r="AG6" s="62"/>
      <c r="AH6" s="62"/>
      <c r="AI6" s="9"/>
      <c r="AJ6" s="9"/>
      <c r="AK6" s="9"/>
      <c r="AL6" s="9"/>
      <c r="AO6" s="15" t="s">
        <v>18</v>
      </c>
      <c r="AP6" s="18"/>
      <c r="AQ6" s="18"/>
      <c r="AR6" s="18"/>
      <c r="AS6" s="18"/>
      <c r="BA6" s="18"/>
      <c r="BB6" s="18"/>
    </row>
    <row r="7" spans="1:60">
      <c r="A7" s="15" t="s">
        <v>21</v>
      </c>
      <c r="B7" s="16"/>
      <c r="C7" s="16"/>
      <c r="D7" s="16"/>
      <c r="E7" s="16">
        <v>46674</v>
      </c>
      <c r="F7" s="16">
        <v>53310</v>
      </c>
      <c r="G7" s="16">
        <v>24814</v>
      </c>
      <c r="I7" s="15" t="s">
        <v>21</v>
      </c>
      <c r="J7" s="16"/>
      <c r="K7" s="16">
        <v>46674</v>
      </c>
      <c r="L7" s="16">
        <v>48714</v>
      </c>
      <c r="M7" s="16">
        <v>46575</v>
      </c>
      <c r="N7" s="16"/>
      <c r="O7" s="16">
        <v>45243</v>
      </c>
      <c r="P7" s="16"/>
      <c r="R7" s="15" t="s">
        <v>21</v>
      </c>
      <c r="S7" s="18"/>
      <c r="T7" s="18"/>
      <c r="U7" s="18"/>
      <c r="V7" s="18"/>
      <c r="AC7" s="9"/>
      <c r="AD7" s="15" t="s">
        <v>21</v>
      </c>
      <c r="AE7" s="62"/>
      <c r="AF7" s="62"/>
      <c r="AG7" s="62"/>
      <c r="AH7" s="62"/>
      <c r="AI7" s="9"/>
      <c r="AJ7" s="9"/>
      <c r="AK7" s="9"/>
      <c r="AL7" s="9"/>
      <c r="AO7" s="15" t="s">
        <v>21</v>
      </c>
      <c r="AP7" s="18"/>
      <c r="AQ7" s="18"/>
      <c r="AR7" s="18"/>
      <c r="AS7" s="18"/>
      <c r="BA7" s="18"/>
      <c r="BB7" s="18"/>
    </row>
    <row r="8" spans="1:60">
      <c r="A8" s="15" t="s">
        <v>22</v>
      </c>
      <c r="B8" s="16"/>
      <c r="C8" s="16"/>
      <c r="D8" s="16"/>
      <c r="E8" s="16">
        <v>51161</v>
      </c>
      <c r="F8" s="16">
        <v>58923</v>
      </c>
      <c r="G8" s="16">
        <v>27442</v>
      </c>
      <c r="I8" s="15" t="s">
        <v>22</v>
      </c>
      <c r="J8" s="16"/>
      <c r="K8" s="16">
        <v>51161</v>
      </c>
      <c r="L8" s="16">
        <v>55405</v>
      </c>
      <c r="M8" s="16">
        <v>51161</v>
      </c>
      <c r="N8" s="16"/>
      <c r="O8" s="16">
        <v>51529</v>
      </c>
      <c r="P8" s="16"/>
      <c r="R8" s="15" t="s">
        <v>22</v>
      </c>
      <c r="S8" s="18"/>
      <c r="T8" s="18"/>
      <c r="U8" s="18"/>
      <c r="V8" s="18"/>
      <c r="AC8" s="9"/>
      <c r="AD8" s="15" t="s">
        <v>22</v>
      </c>
      <c r="AE8" s="62"/>
      <c r="AF8" s="62"/>
      <c r="AG8" s="62"/>
      <c r="AH8" s="62"/>
      <c r="AI8" s="9"/>
      <c r="AJ8" s="9"/>
      <c r="AK8" s="9"/>
      <c r="AL8" s="9"/>
      <c r="AO8" s="15" t="s">
        <v>22</v>
      </c>
      <c r="AP8" s="18"/>
      <c r="AQ8" s="18"/>
      <c r="AR8" s="18"/>
      <c r="AS8" s="18"/>
      <c r="BA8" s="18"/>
      <c r="BB8" s="18"/>
    </row>
    <row r="9" spans="1:60" ht="18.5" thickBot="1">
      <c r="A9" s="15" t="s">
        <v>23</v>
      </c>
      <c r="B9" s="16"/>
      <c r="C9" s="16"/>
      <c r="D9" s="16"/>
      <c r="E9" s="16">
        <v>56637</v>
      </c>
      <c r="F9" s="16">
        <v>65990</v>
      </c>
      <c r="G9" s="16">
        <v>29642</v>
      </c>
      <c r="I9" s="15" t="s">
        <v>23</v>
      </c>
      <c r="J9" s="16"/>
      <c r="K9" s="16">
        <v>55637</v>
      </c>
      <c r="L9" s="16">
        <v>64333</v>
      </c>
      <c r="M9" s="16">
        <v>55641</v>
      </c>
      <c r="N9" s="16"/>
      <c r="O9" s="16">
        <v>59664</v>
      </c>
      <c r="P9" s="16"/>
      <c r="R9" s="15" t="s">
        <v>23</v>
      </c>
      <c r="S9" s="18"/>
      <c r="T9" s="18"/>
      <c r="U9" s="18"/>
      <c r="V9" s="18"/>
      <c r="AC9" s="9"/>
      <c r="AD9" s="15" t="s">
        <v>23</v>
      </c>
      <c r="AE9" s="62"/>
      <c r="AF9" s="62"/>
      <c r="AG9" s="62"/>
      <c r="AH9" s="62"/>
      <c r="AI9" s="9"/>
      <c r="AJ9" s="9"/>
      <c r="AK9" s="9"/>
      <c r="AL9" s="9"/>
      <c r="AO9" s="15" t="s">
        <v>23</v>
      </c>
      <c r="AP9" s="18"/>
      <c r="AQ9" s="18"/>
      <c r="AR9" s="18"/>
      <c r="AS9" s="18"/>
      <c r="BA9" s="18"/>
      <c r="BB9" s="18"/>
    </row>
    <row r="10" spans="1:60">
      <c r="A10" s="15" t="s">
        <v>24</v>
      </c>
      <c r="B10" s="16"/>
      <c r="C10" s="16"/>
      <c r="D10" s="16"/>
      <c r="E10" s="16">
        <v>62621</v>
      </c>
      <c r="F10" s="16">
        <v>74900</v>
      </c>
      <c r="G10" s="16">
        <v>33975</v>
      </c>
      <c r="I10" s="15" t="s">
        <v>24</v>
      </c>
      <c r="J10" s="16">
        <v>75670</v>
      </c>
      <c r="K10" s="16">
        <v>62421</v>
      </c>
      <c r="L10" s="16">
        <v>74436</v>
      </c>
      <c r="M10" s="16">
        <v>62432</v>
      </c>
      <c r="N10" s="16">
        <v>70240</v>
      </c>
      <c r="O10" s="16">
        <v>69378</v>
      </c>
      <c r="P10" s="16"/>
      <c r="R10" s="15" t="s">
        <v>24</v>
      </c>
      <c r="S10" s="18">
        <f>X10</f>
        <v>19.2</v>
      </c>
      <c r="T10" s="18">
        <f>AA10</f>
        <v>57.7</v>
      </c>
      <c r="U10" s="18">
        <f t="shared" ref="U10:U53" si="0">S10*U$55/S$55</f>
        <v>20.070703615007414</v>
      </c>
      <c r="V10" s="18">
        <f t="shared" ref="V10:V53" si="1">T10*V$55/T$55</f>
        <v>62.95350981021987</v>
      </c>
      <c r="X10" s="42">
        <v>19.2</v>
      </c>
      <c r="AA10" s="42">
        <v>57.7</v>
      </c>
      <c r="AC10" s="9"/>
      <c r="AD10" s="15" t="s">
        <v>24</v>
      </c>
      <c r="AE10" s="62"/>
      <c r="AF10" s="62"/>
      <c r="AG10" s="62"/>
      <c r="AH10" s="62"/>
      <c r="AI10" s="9"/>
      <c r="AJ10" s="9"/>
      <c r="AK10" s="9"/>
      <c r="AL10" s="9"/>
      <c r="AO10" s="15" t="s">
        <v>24</v>
      </c>
      <c r="AP10" s="18"/>
      <c r="AQ10" s="18"/>
      <c r="AR10" s="18"/>
      <c r="AS10" s="18"/>
      <c r="BA10" s="18"/>
      <c r="BB10" s="18"/>
    </row>
    <row r="11" spans="1:60">
      <c r="A11" s="15" t="s">
        <v>25</v>
      </c>
      <c r="B11" s="16"/>
      <c r="C11" s="16"/>
      <c r="D11" s="16"/>
      <c r="E11" s="16">
        <v>72341</v>
      </c>
      <c r="F11" s="16">
        <v>86124</v>
      </c>
      <c r="G11" s="16">
        <v>40090</v>
      </c>
      <c r="I11" s="15" t="s">
        <v>25</v>
      </c>
      <c r="J11" s="16">
        <v>86834</v>
      </c>
      <c r="K11" s="16">
        <v>72341</v>
      </c>
      <c r="L11" s="16">
        <v>85120</v>
      </c>
      <c r="M11" s="16">
        <v>72341</v>
      </c>
      <c r="N11" s="16">
        <v>80508</v>
      </c>
      <c r="O11" s="16">
        <v>79342</v>
      </c>
      <c r="P11" s="16"/>
      <c r="R11" s="15" t="s">
        <v>25</v>
      </c>
      <c r="S11" s="18">
        <f t="shared" ref="S11:S49" si="2">X11</f>
        <v>22</v>
      </c>
      <c r="T11" s="18">
        <f t="shared" ref="T11:T49" si="3">AA11</f>
        <v>62.3</v>
      </c>
      <c r="U11" s="18">
        <f t="shared" si="0"/>
        <v>22.997681225529327</v>
      </c>
      <c r="V11" s="18">
        <f t="shared" si="1"/>
        <v>67.97233381588731</v>
      </c>
      <c r="X11" s="43">
        <v>22</v>
      </c>
      <c r="AA11" s="43">
        <v>62.3</v>
      </c>
      <c r="AC11" s="9"/>
      <c r="AD11" s="15" t="s">
        <v>25</v>
      </c>
      <c r="AE11" s="62"/>
      <c r="AF11" s="62"/>
      <c r="AG11" s="62"/>
      <c r="AH11" s="62"/>
      <c r="AI11" s="9"/>
      <c r="AJ11" s="9"/>
      <c r="AK11" s="9"/>
      <c r="AL11" s="9"/>
      <c r="AO11" s="15" t="s">
        <v>25</v>
      </c>
      <c r="AP11" s="18"/>
      <c r="AQ11" s="18"/>
      <c r="AR11" s="18"/>
      <c r="AS11" s="18"/>
      <c r="BA11" s="18"/>
      <c r="BB11" s="18"/>
    </row>
    <row r="12" spans="1:60">
      <c r="A12" s="15" t="s">
        <v>26</v>
      </c>
      <c r="B12" s="16"/>
      <c r="C12" s="16"/>
      <c r="D12" s="16"/>
      <c r="E12" s="16">
        <v>82665</v>
      </c>
      <c r="F12" s="16">
        <v>98221</v>
      </c>
      <c r="G12" s="16">
        <v>47254</v>
      </c>
      <c r="I12" s="15" t="s">
        <v>26</v>
      </c>
      <c r="J12" s="16">
        <v>100586</v>
      </c>
      <c r="K12" s="16">
        <v>82665</v>
      </c>
      <c r="L12" s="16">
        <v>98528</v>
      </c>
      <c r="M12" s="16">
        <v>82584</v>
      </c>
      <c r="N12" s="16">
        <v>93100</v>
      </c>
      <c r="O12" s="16">
        <v>91572</v>
      </c>
      <c r="P12" s="16"/>
      <c r="R12" s="15" t="s">
        <v>26</v>
      </c>
      <c r="S12" s="18">
        <f t="shared" si="2"/>
        <v>25.6</v>
      </c>
      <c r="T12" s="18">
        <f t="shared" si="3"/>
        <v>69.400000000000006</v>
      </c>
      <c r="U12" s="18">
        <f t="shared" si="0"/>
        <v>26.760938153343218</v>
      </c>
      <c r="V12" s="18">
        <f t="shared" si="1"/>
        <v>75.718779563765338</v>
      </c>
      <c r="X12" s="43">
        <v>25.6</v>
      </c>
      <c r="AA12" s="43">
        <v>69.400000000000006</v>
      </c>
      <c r="AC12" s="9"/>
      <c r="AD12" s="15" t="s">
        <v>26</v>
      </c>
      <c r="AE12" s="62"/>
      <c r="AF12" s="62"/>
      <c r="AG12" s="62"/>
      <c r="AH12" s="62"/>
      <c r="AI12" s="9"/>
      <c r="AJ12" s="9"/>
      <c r="AK12" s="9"/>
      <c r="AL12" s="9"/>
      <c r="AO12" s="15" t="s">
        <v>26</v>
      </c>
      <c r="AP12" s="18"/>
      <c r="AQ12" s="18"/>
      <c r="AR12" s="18"/>
      <c r="AS12" s="18"/>
      <c r="BA12" s="18"/>
      <c r="BB12" s="18"/>
    </row>
    <row r="13" spans="1:60">
      <c r="A13" s="15" t="s">
        <v>27</v>
      </c>
      <c r="B13" s="16">
        <v>98135</v>
      </c>
      <c r="C13" s="16">
        <v>118255</v>
      </c>
      <c r="D13" s="16">
        <v>63491</v>
      </c>
      <c r="E13" s="16">
        <v>92268</v>
      </c>
      <c r="F13" s="16">
        <v>114246</v>
      </c>
      <c r="G13" s="16">
        <v>52454</v>
      </c>
      <c r="I13" s="15" t="s">
        <v>27</v>
      </c>
      <c r="J13" s="19">
        <v>122545</v>
      </c>
      <c r="K13" s="16">
        <v>98135</v>
      </c>
      <c r="L13" s="19">
        <v>120430</v>
      </c>
      <c r="M13" s="16">
        <v>98096</v>
      </c>
      <c r="N13" s="16">
        <v>113375</v>
      </c>
      <c r="O13" s="16">
        <v>111851</v>
      </c>
      <c r="P13" s="16"/>
      <c r="R13" s="15" t="s">
        <v>27</v>
      </c>
      <c r="S13" s="18">
        <f t="shared" si="2"/>
        <v>31</v>
      </c>
      <c r="T13" s="18">
        <f t="shared" si="3"/>
        <v>75.099999999999994</v>
      </c>
      <c r="U13" s="18">
        <f t="shared" si="0"/>
        <v>32.405823545064052</v>
      </c>
      <c r="V13" s="18">
        <f t="shared" si="1"/>
        <v>81.937757136005402</v>
      </c>
      <c r="X13" s="43">
        <v>31</v>
      </c>
      <c r="AA13" s="43">
        <v>75.099999999999994</v>
      </c>
      <c r="AC13" s="9"/>
      <c r="AD13" s="15" t="s">
        <v>27</v>
      </c>
      <c r="AE13" s="62"/>
      <c r="AF13" s="62"/>
      <c r="AG13" s="62"/>
      <c r="AH13" s="62"/>
      <c r="AI13" s="9"/>
      <c r="AJ13" s="9"/>
      <c r="AK13" s="9"/>
      <c r="AL13" s="9"/>
      <c r="AO13" s="15" t="s">
        <v>27</v>
      </c>
      <c r="AP13" s="18"/>
      <c r="AQ13" s="18"/>
      <c r="AR13" s="18"/>
      <c r="AS13" s="18"/>
      <c r="BA13" s="18"/>
      <c r="BB13" s="18"/>
    </row>
    <row r="14" spans="1:60">
      <c r="A14" s="15" t="s">
        <v>28</v>
      </c>
      <c r="B14" s="16">
        <v>123194</v>
      </c>
      <c r="C14" s="16">
        <v>146452</v>
      </c>
      <c r="D14" s="16">
        <v>82036</v>
      </c>
      <c r="E14" s="16">
        <v>115857</v>
      </c>
      <c r="F14" s="16">
        <v>141616</v>
      </c>
      <c r="G14" s="16">
        <v>68330</v>
      </c>
      <c r="I14" s="15" t="s">
        <v>28</v>
      </c>
      <c r="J14" s="19">
        <v>154967</v>
      </c>
      <c r="K14" s="16">
        <v>123194</v>
      </c>
      <c r="L14" s="19">
        <v>151694</v>
      </c>
      <c r="M14" s="16">
        <v>123195</v>
      </c>
      <c r="N14" s="16">
        <v>142789</v>
      </c>
      <c r="O14" s="16">
        <v>140177</v>
      </c>
      <c r="P14" s="16"/>
      <c r="R14" s="15" t="s">
        <v>28</v>
      </c>
      <c r="S14" s="18">
        <f t="shared" si="2"/>
        <v>39.5</v>
      </c>
      <c r="T14" s="18">
        <f t="shared" si="3"/>
        <v>77</v>
      </c>
      <c r="U14" s="18">
        <f t="shared" si="0"/>
        <v>41.291291291291294</v>
      </c>
      <c r="V14" s="18">
        <f t="shared" si="1"/>
        <v>84.010749660085452</v>
      </c>
      <c r="X14" s="43">
        <v>39.5</v>
      </c>
      <c r="AA14" s="43">
        <v>77</v>
      </c>
      <c r="AC14" s="9"/>
      <c r="AD14" s="15" t="s">
        <v>28</v>
      </c>
      <c r="AE14" s="62"/>
      <c r="AF14" s="62"/>
      <c r="AG14" s="62"/>
      <c r="AH14" s="62"/>
      <c r="AI14" s="9"/>
      <c r="AJ14" s="9"/>
      <c r="AK14" s="9"/>
      <c r="AL14" s="9"/>
      <c r="AO14" s="15" t="s">
        <v>28</v>
      </c>
      <c r="AP14" s="18"/>
      <c r="AQ14" s="18"/>
      <c r="AR14" s="18"/>
      <c r="AS14" s="18"/>
      <c r="BA14" s="18"/>
      <c r="BB14" s="18"/>
    </row>
    <row r="15" spans="1:60">
      <c r="A15" s="15" t="s">
        <v>29</v>
      </c>
      <c r="B15" s="16">
        <v>147422</v>
      </c>
      <c r="C15" s="16">
        <v>171509</v>
      </c>
      <c r="D15" s="16">
        <v>101069</v>
      </c>
      <c r="E15" s="16">
        <v>137154</v>
      </c>
      <c r="F15" s="16">
        <v>163420</v>
      </c>
      <c r="G15" s="16">
        <v>82532</v>
      </c>
      <c r="I15" s="15" t="s">
        <v>29</v>
      </c>
      <c r="J15" s="19">
        <v>177213</v>
      </c>
      <c r="K15" s="16">
        <v>147422</v>
      </c>
      <c r="L15" s="19">
        <v>172285</v>
      </c>
      <c r="M15" s="16">
        <v>137154</v>
      </c>
      <c r="N15" s="16">
        <v>163229</v>
      </c>
      <c r="O15" s="16">
        <v>159065</v>
      </c>
      <c r="P15" s="16"/>
      <c r="R15" s="15" t="s">
        <v>29</v>
      </c>
      <c r="S15" s="18">
        <f t="shared" si="2"/>
        <v>45.3</v>
      </c>
      <c r="T15" s="18">
        <f t="shared" si="3"/>
        <v>78.900000000000006</v>
      </c>
      <c r="U15" s="18">
        <f t="shared" si="0"/>
        <v>47.354316341658119</v>
      </c>
      <c r="V15" s="18">
        <f t="shared" si="1"/>
        <v>86.083742184165487</v>
      </c>
      <c r="X15" s="43">
        <v>45.3</v>
      </c>
      <c r="AA15" s="43">
        <v>78.900000000000006</v>
      </c>
      <c r="AC15" s="9"/>
      <c r="AD15" s="15" t="s">
        <v>29</v>
      </c>
      <c r="AE15" s="62"/>
      <c r="AF15" s="62"/>
      <c r="AG15" s="62"/>
      <c r="AH15" s="62"/>
      <c r="AI15" s="9"/>
      <c r="AJ15" s="9"/>
      <c r="AK15" s="9"/>
      <c r="AL15" s="9"/>
      <c r="AO15" s="15" t="s">
        <v>29</v>
      </c>
      <c r="AP15" s="18"/>
      <c r="AQ15" s="18"/>
      <c r="AR15" s="18"/>
      <c r="AS15" s="18"/>
      <c r="BA15" s="18"/>
      <c r="BB15" s="18"/>
    </row>
    <row r="16" spans="1:60">
      <c r="A16" s="15" t="s">
        <v>30</v>
      </c>
      <c r="B16" s="16">
        <v>161806</v>
      </c>
      <c r="C16" s="16">
        <v>195057</v>
      </c>
      <c r="D16" s="16">
        <v>107349</v>
      </c>
      <c r="E16" s="16">
        <v>150321</v>
      </c>
      <c r="F16" s="16">
        <v>185107</v>
      </c>
      <c r="G16" s="16">
        <v>87595</v>
      </c>
      <c r="I16" s="15" t="s">
        <v>30</v>
      </c>
      <c r="J16" s="19">
        <v>200242</v>
      </c>
      <c r="K16" s="16">
        <v>161806</v>
      </c>
      <c r="L16" s="19">
        <v>194207</v>
      </c>
      <c r="M16" s="16">
        <v>150321</v>
      </c>
      <c r="N16" s="16">
        <v>181846</v>
      </c>
      <c r="O16" s="16">
        <v>176769</v>
      </c>
      <c r="P16" s="16"/>
      <c r="R16" s="15" t="s">
        <v>30</v>
      </c>
      <c r="S16" s="18">
        <f t="shared" si="2"/>
        <v>51</v>
      </c>
      <c r="T16" s="18">
        <f t="shared" si="3"/>
        <v>81.3</v>
      </c>
      <c r="U16" s="18">
        <f t="shared" si="0"/>
        <v>53.312806477363445</v>
      </c>
      <c r="V16" s="18">
        <f t="shared" si="1"/>
        <v>88.702259056687623</v>
      </c>
      <c r="X16" s="43">
        <v>51</v>
      </c>
      <c r="AA16" s="43">
        <v>81.3</v>
      </c>
      <c r="AC16" s="9"/>
      <c r="AD16" s="15" t="s">
        <v>30</v>
      </c>
      <c r="AE16" s="62"/>
      <c r="AF16" s="62"/>
      <c r="AG16" s="62"/>
      <c r="AH16" s="62"/>
      <c r="AI16" s="9"/>
      <c r="AJ16" s="9"/>
      <c r="AK16" s="9"/>
      <c r="AL16" s="9"/>
      <c r="AO16" s="15" t="s">
        <v>30</v>
      </c>
      <c r="AP16" s="18"/>
      <c r="AQ16" s="18"/>
      <c r="AR16" s="18"/>
      <c r="AS16" s="18"/>
      <c r="BA16" s="18"/>
      <c r="BB16" s="18"/>
    </row>
    <row r="17" spans="1:60">
      <c r="A17" s="15" t="s">
        <v>31</v>
      </c>
      <c r="B17" s="16">
        <v>176652</v>
      </c>
      <c r="C17" s="16">
        <v>214129</v>
      </c>
      <c r="D17" s="16">
        <v>115184</v>
      </c>
      <c r="E17" s="16">
        <v>163702</v>
      </c>
      <c r="F17" s="16">
        <v>201463</v>
      </c>
      <c r="G17" s="16">
        <v>94700</v>
      </c>
      <c r="I17" s="15" t="s">
        <v>31</v>
      </c>
      <c r="J17" s="19">
        <v>219620</v>
      </c>
      <c r="K17" s="19">
        <v>176652</v>
      </c>
      <c r="L17" s="19">
        <v>213635</v>
      </c>
      <c r="M17" s="111">
        <v>163702</v>
      </c>
      <c r="N17" s="16">
        <v>199118</v>
      </c>
      <c r="O17" s="112">
        <v>194005</v>
      </c>
      <c r="P17" s="16"/>
      <c r="R17" s="15" t="s">
        <v>31</v>
      </c>
      <c r="S17" s="18">
        <f t="shared" si="2"/>
        <v>55.3</v>
      </c>
      <c r="T17" s="18">
        <f t="shared" si="3"/>
        <v>81.7</v>
      </c>
      <c r="U17" s="18">
        <f t="shared" si="0"/>
        <v>57.807807807807812</v>
      </c>
      <c r="V17" s="18">
        <f t="shared" si="1"/>
        <v>89.138678535441315</v>
      </c>
      <c r="X17" s="43">
        <v>55.3</v>
      </c>
      <c r="AA17" s="43">
        <v>81.7</v>
      </c>
      <c r="AC17" s="9"/>
      <c r="AD17" s="15" t="s">
        <v>31</v>
      </c>
      <c r="AE17" s="62"/>
      <c r="AF17" s="62"/>
      <c r="AG17" s="62"/>
      <c r="AH17" s="62"/>
      <c r="AI17" s="9"/>
      <c r="AJ17" s="9"/>
      <c r="AK17" s="9"/>
      <c r="AL17" s="9"/>
      <c r="AO17" s="15" t="s">
        <v>31</v>
      </c>
      <c r="AP17" s="18"/>
      <c r="AQ17" s="18"/>
      <c r="AR17" s="18"/>
      <c r="AS17" s="18"/>
      <c r="BA17" s="18"/>
      <c r="BB17" s="18"/>
    </row>
    <row r="18" spans="1:60">
      <c r="A18" s="15" t="s">
        <v>32</v>
      </c>
      <c r="B18" s="16">
        <v>189544</v>
      </c>
      <c r="C18" s="16">
        <v>229440</v>
      </c>
      <c r="D18" s="16">
        <v>123777</v>
      </c>
      <c r="E18" s="16">
        <v>176306</v>
      </c>
      <c r="F18" s="16">
        <v>216260</v>
      </c>
      <c r="G18" s="16">
        <v>101749</v>
      </c>
      <c r="I18" s="15" t="s">
        <v>32</v>
      </c>
      <c r="J18" s="19">
        <v>235378</v>
      </c>
      <c r="K18" s="19">
        <v>189544</v>
      </c>
      <c r="L18" s="19">
        <v>228777</v>
      </c>
      <c r="M18" s="111">
        <v>176306</v>
      </c>
      <c r="N18" s="16">
        <v>212119</v>
      </c>
      <c r="O18" s="112">
        <v>206292</v>
      </c>
      <c r="P18" s="16"/>
      <c r="R18" s="15" t="s">
        <v>32</v>
      </c>
      <c r="S18" s="18">
        <f t="shared" si="2"/>
        <v>58.9</v>
      </c>
      <c r="T18" s="18">
        <f t="shared" si="3"/>
        <v>83.7</v>
      </c>
      <c r="U18" s="18">
        <f t="shared" si="0"/>
        <v>61.571064735621704</v>
      </c>
      <c r="V18" s="18">
        <f t="shared" si="1"/>
        <v>91.320775929209759</v>
      </c>
      <c r="X18" s="43">
        <v>58.9</v>
      </c>
      <c r="AA18" s="43">
        <v>83.7</v>
      </c>
      <c r="AC18" s="9"/>
      <c r="AD18" s="15" t="s">
        <v>32</v>
      </c>
      <c r="AE18" s="62"/>
      <c r="AF18" s="62"/>
      <c r="AG18" s="62"/>
      <c r="AH18" s="62"/>
      <c r="AI18" s="9"/>
      <c r="AJ18" s="9"/>
      <c r="AK18" s="9"/>
      <c r="AL18" s="9"/>
      <c r="AO18" s="15" t="s">
        <v>32</v>
      </c>
      <c r="AP18" s="18"/>
      <c r="AQ18" s="18"/>
      <c r="AR18" s="18"/>
      <c r="AS18" s="18"/>
      <c r="BA18" s="18"/>
      <c r="BB18" s="18"/>
    </row>
    <row r="19" spans="1:60">
      <c r="A19" s="15" t="s">
        <v>33</v>
      </c>
      <c r="B19" s="16">
        <v>199790</v>
      </c>
      <c r="C19" s="16">
        <v>241425</v>
      </c>
      <c r="D19" s="16">
        <v>130732</v>
      </c>
      <c r="E19" s="16">
        <v>182393</v>
      </c>
      <c r="F19" s="16">
        <v>225202</v>
      </c>
      <c r="G19" s="16">
        <v>104699</v>
      </c>
      <c r="I19" s="15" t="s">
        <v>33</v>
      </c>
      <c r="J19" s="19">
        <v>247909</v>
      </c>
      <c r="K19" s="19">
        <v>199790</v>
      </c>
      <c r="L19" s="19">
        <v>241401</v>
      </c>
      <c r="M19" s="111">
        <v>182393</v>
      </c>
      <c r="N19" s="16">
        <v>223757</v>
      </c>
      <c r="O19" s="112">
        <v>218208</v>
      </c>
      <c r="P19" s="16"/>
      <c r="R19" s="15" t="s">
        <v>33</v>
      </c>
      <c r="S19" s="18">
        <f t="shared" si="2"/>
        <v>62.3</v>
      </c>
      <c r="T19" s="18">
        <f t="shared" si="3"/>
        <v>85.5</v>
      </c>
      <c r="U19" s="18">
        <f t="shared" si="0"/>
        <v>65.125251834112603</v>
      </c>
      <c r="V19" s="18">
        <f t="shared" si="1"/>
        <v>93.284663583601372</v>
      </c>
      <c r="X19" s="43">
        <v>62.3</v>
      </c>
      <c r="AA19" s="43">
        <v>85.5</v>
      </c>
      <c r="AC19" s="9"/>
      <c r="AD19" s="15" t="s">
        <v>33</v>
      </c>
      <c r="AE19" s="62"/>
      <c r="AF19" s="62"/>
      <c r="AG19" s="62"/>
      <c r="AH19" s="62"/>
      <c r="AI19" s="9"/>
      <c r="AJ19" s="9"/>
      <c r="AK19" s="9"/>
      <c r="AL19" s="9"/>
      <c r="AO19" s="15" t="s">
        <v>33</v>
      </c>
      <c r="AP19" s="18"/>
      <c r="AQ19" s="18"/>
      <c r="AR19" s="18"/>
      <c r="AS19" s="18"/>
      <c r="BA19" s="18"/>
      <c r="BB19" s="18"/>
    </row>
    <row r="20" spans="1:60">
      <c r="A20" s="15" t="s">
        <v>34</v>
      </c>
      <c r="B20" s="16">
        <v>214280</v>
      </c>
      <c r="C20" s="16">
        <v>260058</v>
      </c>
      <c r="D20" s="16">
        <v>140222</v>
      </c>
      <c r="E20" s="16">
        <v>194207</v>
      </c>
      <c r="F20" s="16">
        <v>241243</v>
      </c>
      <c r="G20" s="16">
        <v>111527</v>
      </c>
      <c r="I20" s="15" t="s">
        <v>34</v>
      </c>
      <c r="J20" s="19">
        <v>263386</v>
      </c>
      <c r="K20" s="19">
        <v>214280</v>
      </c>
      <c r="L20" s="19">
        <v>257233</v>
      </c>
      <c r="M20" s="111"/>
      <c r="N20" s="16">
        <v>238175</v>
      </c>
      <c r="O20" s="112">
        <v>233012</v>
      </c>
      <c r="P20" s="16"/>
      <c r="R20" s="15" t="s">
        <v>34</v>
      </c>
      <c r="S20" s="18">
        <f t="shared" si="2"/>
        <v>66.3</v>
      </c>
      <c r="T20" s="18">
        <f t="shared" si="3"/>
        <v>84.2</v>
      </c>
      <c r="U20" s="18">
        <f t="shared" si="0"/>
        <v>69.306648420572472</v>
      </c>
      <c r="V20" s="18">
        <f t="shared" si="1"/>
        <v>91.866300277651874</v>
      </c>
      <c r="X20" s="43">
        <v>66.3</v>
      </c>
      <c r="AA20" s="43">
        <v>84.2</v>
      </c>
      <c r="AC20" s="9"/>
      <c r="AD20" s="15" t="s">
        <v>34</v>
      </c>
      <c r="AE20" s="62"/>
      <c r="AF20" s="62"/>
      <c r="AG20" s="62"/>
      <c r="AH20" s="62"/>
      <c r="AI20" s="9"/>
      <c r="AJ20" s="9"/>
      <c r="AK20" s="9"/>
      <c r="AL20" s="9"/>
      <c r="AO20" s="15" t="s">
        <v>34</v>
      </c>
      <c r="AP20" s="18"/>
      <c r="AQ20" s="18"/>
      <c r="AR20" s="18"/>
      <c r="AS20" s="18"/>
      <c r="BA20" s="18"/>
      <c r="BB20" s="18"/>
    </row>
    <row r="21" spans="1:60">
      <c r="A21" s="15" t="s">
        <v>35</v>
      </c>
      <c r="B21" s="16">
        <v>227792</v>
      </c>
      <c r="C21" s="16">
        <v>275555</v>
      </c>
      <c r="D21" s="16">
        <v>152459</v>
      </c>
      <c r="E21" s="16">
        <v>207436</v>
      </c>
      <c r="F21" s="16">
        <v>257895</v>
      </c>
      <c r="G21" s="16">
        <v>120328</v>
      </c>
      <c r="I21" s="15" t="s">
        <v>35</v>
      </c>
      <c r="J21" s="19">
        <v>279096</v>
      </c>
      <c r="K21" s="19">
        <v>227792</v>
      </c>
      <c r="L21" s="19">
        <v>273404</v>
      </c>
      <c r="M21" s="111"/>
      <c r="N21" s="16">
        <v>250847</v>
      </c>
      <c r="O21" s="112">
        <v>245650</v>
      </c>
      <c r="P21" s="16"/>
      <c r="R21" s="15" t="s">
        <v>35</v>
      </c>
      <c r="S21" s="18">
        <f t="shared" si="2"/>
        <v>69.900000000000006</v>
      </c>
      <c r="T21" s="18">
        <f t="shared" si="3"/>
        <v>84.6</v>
      </c>
      <c r="U21" s="18">
        <f t="shared" si="0"/>
        <v>73.069905348386371</v>
      </c>
      <c r="V21" s="18">
        <f t="shared" si="1"/>
        <v>92.302719756405565</v>
      </c>
      <c r="X21" s="43">
        <v>69.900000000000006</v>
      </c>
      <c r="AA21" s="43">
        <v>84.6</v>
      </c>
      <c r="AC21" s="9"/>
      <c r="AD21" s="15" t="s">
        <v>35</v>
      </c>
      <c r="AE21" s="62"/>
      <c r="AF21" s="62"/>
      <c r="AG21" s="62"/>
      <c r="AH21" s="62"/>
      <c r="AI21" s="9"/>
      <c r="AJ21" s="9"/>
      <c r="AK21" s="9"/>
      <c r="AL21" s="9"/>
      <c r="AO21" s="15" t="s">
        <v>35</v>
      </c>
      <c r="AP21" s="18"/>
      <c r="AQ21" s="18"/>
      <c r="AR21" s="18"/>
      <c r="AS21" s="18"/>
      <c r="BA21" s="18"/>
      <c r="BB21" s="18"/>
    </row>
    <row r="22" spans="1:60" ht="18.5" thickBot="1">
      <c r="A22" s="15" t="s">
        <v>36</v>
      </c>
      <c r="B22" s="16">
        <v>231211</v>
      </c>
      <c r="C22" s="16">
        <v>275188</v>
      </c>
      <c r="D22" s="16">
        <v>154515</v>
      </c>
      <c r="E22" s="16">
        <v>212665</v>
      </c>
      <c r="F22" s="16">
        <v>258876</v>
      </c>
      <c r="G22" s="16">
        <v>126391</v>
      </c>
      <c r="I22" s="15" t="s">
        <v>36</v>
      </c>
      <c r="J22" s="19">
        <v>288738</v>
      </c>
      <c r="K22" s="19">
        <v>230211</v>
      </c>
      <c r="L22" s="19"/>
      <c r="M22" s="111"/>
      <c r="N22" s="16">
        <v>259967</v>
      </c>
      <c r="O22" s="112"/>
      <c r="P22" s="16"/>
      <c r="R22" s="15" t="s">
        <v>36</v>
      </c>
      <c r="S22" s="18">
        <f t="shared" si="2"/>
        <v>72.7</v>
      </c>
      <c r="T22" s="18">
        <f t="shared" si="3"/>
        <v>85.7</v>
      </c>
      <c r="U22" s="18">
        <f t="shared" si="0"/>
        <v>75.996882958908273</v>
      </c>
      <c r="V22" s="18">
        <f t="shared" si="1"/>
        <v>93.502873322978218</v>
      </c>
      <c r="X22" s="43">
        <v>72.7</v>
      </c>
      <c r="AA22" s="43">
        <v>85.7</v>
      </c>
      <c r="AC22" s="9"/>
      <c r="AD22" s="15" t="s">
        <v>36</v>
      </c>
      <c r="AE22" s="62"/>
      <c r="AF22" s="62"/>
      <c r="AG22" s="62"/>
      <c r="AH22" s="62"/>
      <c r="AI22" s="9"/>
      <c r="AJ22" s="9"/>
      <c r="AK22" s="9"/>
      <c r="AL22" s="9"/>
      <c r="AO22" s="15" t="s">
        <v>36</v>
      </c>
      <c r="AP22" s="18"/>
      <c r="AQ22" s="18"/>
      <c r="AR22" s="18"/>
      <c r="AS22" s="18"/>
      <c r="BA22" s="18"/>
      <c r="BB22" s="18"/>
    </row>
    <row r="23" spans="1:60" ht="18.5" thickBot="1">
      <c r="A23" s="15" t="s">
        <v>37</v>
      </c>
      <c r="B23" s="16">
        <v>239070</v>
      </c>
      <c r="C23" s="16">
        <v>284882</v>
      </c>
      <c r="D23" s="16">
        <v>161477</v>
      </c>
      <c r="E23" s="16">
        <v>220758</v>
      </c>
      <c r="F23" s="16">
        <v>266711</v>
      </c>
      <c r="G23" s="16">
        <v>133482</v>
      </c>
      <c r="I23" s="15" t="s">
        <v>37</v>
      </c>
      <c r="J23" s="19">
        <v>297269</v>
      </c>
      <c r="K23" s="19">
        <v>239070</v>
      </c>
      <c r="L23" s="19"/>
      <c r="M23" s="111"/>
      <c r="N23" s="16">
        <v>267312</v>
      </c>
      <c r="O23" s="112"/>
      <c r="P23" s="16"/>
      <c r="R23" s="15" t="s">
        <v>37</v>
      </c>
      <c r="S23" s="18">
        <f t="shared" si="2"/>
        <v>74.7</v>
      </c>
      <c r="T23" s="18">
        <f t="shared" si="3"/>
        <v>86.6</v>
      </c>
      <c r="U23" s="18">
        <f t="shared" si="0"/>
        <v>78.087581252138222</v>
      </c>
      <c r="V23" s="18">
        <f t="shared" si="1"/>
        <v>94.484817150174024</v>
      </c>
      <c r="X23" s="43">
        <v>74.7</v>
      </c>
      <c r="AA23" s="43">
        <v>86.6</v>
      </c>
      <c r="AC23" s="9"/>
      <c r="AD23" s="15" t="s">
        <v>37</v>
      </c>
      <c r="AE23" s="62">
        <f>AK23</f>
        <v>96.7</v>
      </c>
      <c r="AF23" s="62">
        <f>AM23</f>
        <v>101.4</v>
      </c>
      <c r="AG23" s="62">
        <f t="shared" ref="AG23:AG53" si="4">AE23*AG$55/AE$55</f>
        <v>77.742374940315656</v>
      </c>
      <c r="AH23" s="62">
        <f t="shared" ref="AH23:AH53" si="5">AF23*AH$55/AF$55</f>
        <v>94.05794472493065</v>
      </c>
      <c r="AI23" s="9"/>
      <c r="AJ23" s="9"/>
      <c r="AK23" s="42">
        <v>96.7</v>
      </c>
      <c r="AL23" s="9"/>
      <c r="AM23" s="42">
        <v>101.4</v>
      </c>
      <c r="AO23" s="15" t="s">
        <v>37</v>
      </c>
      <c r="AP23" s="18"/>
      <c r="AQ23" s="18"/>
      <c r="AR23" s="18"/>
      <c r="AS23" s="18"/>
      <c r="BA23" s="18"/>
      <c r="BB23" s="18"/>
    </row>
    <row r="24" spans="1:60">
      <c r="A24" s="15" t="s">
        <v>38</v>
      </c>
      <c r="B24" s="16">
        <v>249569</v>
      </c>
      <c r="C24" s="16">
        <v>298133</v>
      </c>
      <c r="D24" s="16">
        <v>168934</v>
      </c>
      <c r="E24" s="16">
        <v>230742</v>
      </c>
      <c r="F24" s="16">
        <v>280836</v>
      </c>
      <c r="G24" s="16">
        <v>138151</v>
      </c>
      <c r="I24" s="15" t="s">
        <v>38</v>
      </c>
      <c r="J24" s="19">
        <v>310463</v>
      </c>
      <c r="K24" s="19">
        <v>249569</v>
      </c>
      <c r="L24" s="19"/>
      <c r="M24" s="111"/>
      <c r="N24" s="16">
        <v>279624</v>
      </c>
      <c r="O24" s="112"/>
      <c r="P24" s="16"/>
      <c r="R24" s="15" t="s">
        <v>38</v>
      </c>
      <c r="S24" s="18">
        <f t="shared" si="2"/>
        <v>77.5</v>
      </c>
      <c r="T24" s="18">
        <f t="shared" si="3"/>
        <v>87.8</v>
      </c>
      <c r="U24" s="18">
        <f t="shared" si="0"/>
        <v>81.014558862660138</v>
      </c>
      <c r="V24" s="18">
        <f t="shared" si="1"/>
        <v>95.794075586435099</v>
      </c>
      <c r="X24" s="43">
        <v>77.5</v>
      </c>
      <c r="AA24" s="43">
        <v>87.8</v>
      </c>
      <c r="AC24" s="9"/>
      <c r="AD24" s="15" t="s">
        <v>38</v>
      </c>
      <c r="AE24" s="62">
        <f t="shared" ref="AE24:AE26" si="6">AK24</f>
        <v>99.1</v>
      </c>
      <c r="AF24" s="62">
        <f t="shared" ref="AF24:AF26" si="7">AM24</f>
        <v>101</v>
      </c>
      <c r="AG24" s="62">
        <f t="shared" si="4"/>
        <v>79.671865114635793</v>
      </c>
      <c r="AH24" s="62">
        <f t="shared" si="5"/>
        <v>93.686907467633091</v>
      </c>
      <c r="AI24" s="9"/>
      <c r="AJ24" s="6">
        <v>99.1</v>
      </c>
      <c r="AK24" s="43">
        <v>99.1</v>
      </c>
      <c r="AL24" s="42">
        <v>101</v>
      </c>
      <c r="AM24" s="10">
        <v>101</v>
      </c>
      <c r="AO24" s="15" t="s">
        <v>38</v>
      </c>
      <c r="AP24" s="18"/>
      <c r="AQ24" s="18"/>
      <c r="AR24" s="18"/>
      <c r="AS24" s="18"/>
      <c r="BA24" s="18"/>
      <c r="BB24" s="18"/>
    </row>
    <row r="25" spans="1:60">
      <c r="A25" s="15" t="s">
        <v>39</v>
      </c>
      <c r="B25" s="16">
        <v>250640</v>
      </c>
      <c r="C25" s="16">
        <v>302269</v>
      </c>
      <c r="D25" s="16">
        <v>170994</v>
      </c>
      <c r="E25" s="16">
        <v>229447</v>
      </c>
      <c r="F25" s="16">
        <v>283960</v>
      </c>
      <c r="G25" s="16">
        <v>140407</v>
      </c>
      <c r="I25" s="15" t="s">
        <v>39</v>
      </c>
      <c r="J25" s="19">
        <v>317091</v>
      </c>
      <c r="K25" s="16">
        <v>250640</v>
      </c>
      <c r="N25" s="16">
        <v>285371</v>
      </c>
      <c r="P25" s="16"/>
      <c r="R25" s="15" t="s">
        <v>39</v>
      </c>
      <c r="S25" s="18">
        <f t="shared" si="2"/>
        <v>79.599999999999994</v>
      </c>
      <c r="T25" s="18">
        <f t="shared" si="3"/>
        <v>88.4</v>
      </c>
      <c r="U25" s="18">
        <f t="shared" si="0"/>
        <v>83.209792070551558</v>
      </c>
      <c r="V25" s="18">
        <f t="shared" si="1"/>
        <v>96.448704804565622</v>
      </c>
      <c r="X25" s="43">
        <v>79.599999999999994</v>
      </c>
      <c r="AA25" s="43">
        <v>88.4</v>
      </c>
      <c r="AC25" s="9"/>
      <c r="AD25" s="15" t="s">
        <v>39</v>
      </c>
      <c r="AE25" s="79">
        <f t="shared" si="6"/>
        <v>100</v>
      </c>
      <c r="AF25" s="79">
        <f t="shared" si="7"/>
        <v>100</v>
      </c>
      <c r="AG25" s="62">
        <f t="shared" si="4"/>
        <v>80.395423930005848</v>
      </c>
      <c r="AH25" s="62">
        <f t="shared" si="5"/>
        <v>92.759314324389194</v>
      </c>
      <c r="AI25" s="9"/>
      <c r="AJ25" s="55">
        <v>100</v>
      </c>
      <c r="AK25" s="44">
        <v>100</v>
      </c>
      <c r="AL25" s="44">
        <v>100</v>
      </c>
      <c r="AM25" s="59">
        <v>100</v>
      </c>
      <c r="AO25" s="15" t="s">
        <v>39</v>
      </c>
      <c r="AP25" s="18"/>
      <c r="AQ25" s="18"/>
      <c r="AR25" s="18"/>
      <c r="AS25" s="18"/>
      <c r="BA25" s="18"/>
      <c r="BB25" s="18"/>
    </row>
    <row r="26" spans="1:60" ht="18.5" thickBot="1">
      <c r="A26" s="15" t="s">
        <v>40</v>
      </c>
      <c r="B26" s="16">
        <v>258505</v>
      </c>
      <c r="C26" s="16">
        <v>312444</v>
      </c>
      <c r="D26" s="16">
        <v>178995</v>
      </c>
      <c r="E26" s="16">
        <v>235035</v>
      </c>
      <c r="F26" s="16">
        <v>291484</v>
      </c>
      <c r="G26" s="16">
        <v>147231</v>
      </c>
      <c r="I26" s="15" t="s">
        <v>40</v>
      </c>
      <c r="J26" s="19">
        <v>327041</v>
      </c>
      <c r="K26" s="16">
        <v>258505</v>
      </c>
      <c r="N26" s="16">
        <v>295099</v>
      </c>
      <c r="P26" s="16"/>
      <c r="R26" s="15" t="s">
        <v>40</v>
      </c>
      <c r="S26" s="18">
        <f t="shared" si="2"/>
        <v>81.7</v>
      </c>
      <c r="T26" s="18">
        <f t="shared" si="3"/>
        <v>90.4</v>
      </c>
      <c r="U26" s="18">
        <f t="shared" si="0"/>
        <v>85.405025278443006</v>
      </c>
      <c r="V26" s="18">
        <f t="shared" si="1"/>
        <v>98.630802198334081</v>
      </c>
      <c r="X26" s="43">
        <v>81.7</v>
      </c>
      <c r="AA26" s="43">
        <v>90.4</v>
      </c>
      <c r="AC26" s="9"/>
      <c r="AD26" s="15" t="s">
        <v>40</v>
      </c>
      <c r="AE26" s="62">
        <f t="shared" si="6"/>
        <v>101.8</v>
      </c>
      <c r="AF26" s="62">
        <f t="shared" si="7"/>
        <v>101.6</v>
      </c>
      <c r="AG26" s="62">
        <f t="shared" si="4"/>
        <v>81.842541560745943</v>
      </c>
      <c r="AH26" s="62">
        <f t="shared" si="5"/>
        <v>94.243463353579429</v>
      </c>
      <c r="AI26" s="9"/>
      <c r="AJ26" s="8">
        <v>101.8</v>
      </c>
      <c r="AK26" s="45">
        <v>101.8</v>
      </c>
      <c r="AL26" s="43">
        <v>101.6</v>
      </c>
      <c r="AM26" s="13">
        <v>101.6</v>
      </c>
      <c r="AO26" s="15" t="s">
        <v>40</v>
      </c>
      <c r="AP26" s="18"/>
      <c r="AQ26" s="18"/>
      <c r="AR26" s="18"/>
      <c r="AS26" s="18"/>
      <c r="BA26" s="18"/>
      <c r="BB26" s="18"/>
    </row>
    <row r="27" spans="1:60">
      <c r="A27" s="15" t="s">
        <v>41</v>
      </c>
      <c r="B27" s="16">
        <v>264198</v>
      </c>
      <c r="C27" s="16">
        <v>318607</v>
      </c>
      <c r="D27" s="16">
        <v>185079</v>
      </c>
      <c r="E27" s="16">
        <v>240594</v>
      </c>
      <c r="F27" s="16">
        <v>297288</v>
      </c>
      <c r="G27" s="16">
        <v>152777</v>
      </c>
      <c r="I27" s="15" t="s">
        <v>41</v>
      </c>
      <c r="J27" s="19">
        <v>335944</v>
      </c>
      <c r="K27" s="16">
        <v>264198</v>
      </c>
      <c r="N27" s="16">
        <v>301520</v>
      </c>
      <c r="P27" s="16"/>
      <c r="R27" s="15" t="s">
        <v>41</v>
      </c>
      <c r="S27" s="18">
        <f t="shared" si="2"/>
        <v>83.3</v>
      </c>
      <c r="T27" s="18">
        <f t="shared" si="3"/>
        <v>92.2</v>
      </c>
      <c r="U27" s="18">
        <f t="shared" si="0"/>
        <v>87.077583913026956</v>
      </c>
      <c r="V27" s="18">
        <f t="shared" si="1"/>
        <v>100.59468985272569</v>
      </c>
      <c r="X27" s="43">
        <v>83.3</v>
      </c>
      <c r="AA27" s="43">
        <v>92.2</v>
      </c>
      <c r="AC27" s="9"/>
      <c r="AD27" s="15" t="s">
        <v>41</v>
      </c>
      <c r="AE27" s="62">
        <f>AJ27</f>
        <v>102</v>
      </c>
      <c r="AF27" s="62">
        <f>AL27</f>
        <v>101.5</v>
      </c>
      <c r="AG27" s="62">
        <f t="shared" si="4"/>
        <v>82.003332408605957</v>
      </c>
      <c r="AH27" s="62">
        <f t="shared" si="5"/>
        <v>94.150704039255032</v>
      </c>
      <c r="AI27" s="9"/>
      <c r="AJ27" s="43">
        <v>102</v>
      </c>
      <c r="AK27" s="7">
        <v>83.4</v>
      </c>
      <c r="AL27" s="8">
        <v>101.5</v>
      </c>
      <c r="AM27" s="42">
        <v>87.4</v>
      </c>
      <c r="AO27" s="15" t="s">
        <v>41</v>
      </c>
      <c r="AP27" s="18"/>
      <c r="AQ27" s="18"/>
      <c r="AR27" s="18"/>
      <c r="AS27" s="18"/>
      <c r="BA27" s="18"/>
      <c r="BB27" s="18"/>
    </row>
    <row r="28" spans="1:60" ht="18.5" thickBot="1">
      <c r="A28" s="15" t="s">
        <v>42</v>
      </c>
      <c r="B28" s="16">
        <v>254538</v>
      </c>
      <c r="C28" s="16">
        <v>316420</v>
      </c>
      <c r="D28" s="16">
        <v>167765</v>
      </c>
      <c r="E28" s="16">
        <v>234369</v>
      </c>
      <c r="F28" s="16">
        <v>294963</v>
      </c>
      <c r="G28" s="16">
        <v>143554</v>
      </c>
      <c r="I28" s="15" t="s">
        <v>42</v>
      </c>
      <c r="J28" s="19">
        <v>341160</v>
      </c>
      <c r="K28" s="16">
        <v>254538</v>
      </c>
      <c r="N28" s="16">
        <v>308974</v>
      </c>
      <c r="P28" s="16"/>
      <c r="R28" s="15" t="s">
        <v>42</v>
      </c>
      <c r="S28" s="18">
        <f t="shared" si="2"/>
        <v>86.2</v>
      </c>
      <c r="T28" s="18">
        <f t="shared" si="3"/>
        <v>95</v>
      </c>
      <c r="U28" s="18">
        <f t="shared" si="0"/>
        <v>90.109096438210372</v>
      </c>
      <c r="V28" s="18">
        <f t="shared" si="1"/>
        <v>103.64962620400152</v>
      </c>
      <c r="X28" s="43">
        <v>86.2</v>
      </c>
      <c r="AA28" s="43">
        <v>95</v>
      </c>
      <c r="AC28" s="9"/>
      <c r="AD28" s="15" t="s">
        <v>42</v>
      </c>
      <c r="AE28" s="62">
        <f>AJ28</f>
        <v>105.4</v>
      </c>
      <c r="AF28" s="62">
        <f>AL28</f>
        <v>104.5</v>
      </c>
      <c r="AG28" s="62">
        <f t="shared" si="4"/>
        <v>84.736776822226162</v>
      </c>
      <c r="AH28" s="62">
        <f t="shared" si="5"/>
        <v>96.933483468986708</v>
      </c>
      <c r="AI28" s="9"/>
      <c r="AJ28" s="45">
        <v>105.4</v>
      </c>
      <c r="AK28" s="9">
        <v>86.8</v>
      </c>
      <c r="AL28" s="11">
        <v>104.5</v>
      </c>
      <c r="AM28" s="43">
        <v>90.5</v>
      </c>
      <c r="AO28" s="15" t="s">
        <v>42</v>
      </c>
      <c r="AP28" s="18"/>
      <c r="AQ28" s="18"/>
      <c r="AR28" s="18"/>
      <c r="AS28" s="18"/>
      <c r="BA28" s="18"/>
      <c r="BB28" s="18"/>
    </row>
    <row r="29" spans="1:60" ht="18.5" thickBot="1">
      <c r="A29" s="15" t="s">
        <v>43</v>
      </c>
      <c r="B29" s="16">
        <v>267660</v>
      </c>
      <c r="C29" s="16">
        <v>332647</v>
      </c>
      <c r="D29" s="16">
        <v>178498</v>
      </c>
      <c r="E29" s="16">
        <v>246289</v>
      </c>
      <c r="F29" s="16">
        <v>310963</v>
      </c>
      <c r="G29" s="16">
        <v>149697</v>
      </c>
      <c r="I29" s="15" t="s">
        <v>43</v>
      </c>
      <c r="J29" s="19">
        <v>357079</v>
      </c>
      <c r="K29" s="16">
        <v>267660</v>
      </c>
      <c r="N29" s="16">
        <v>323395</v>
      </c>
      <c r="P29" s="16"/>
      <c r="R29" s="15" t="s">
        <v>43</v>
      </c>
      <c r="S29" s="18">
        <f t="shared" si="2"/>
        <v>89.9</v>
      </c>
      <c r="T29" s="18">
        <f t="shared" si="3"/>
        <v>96.9</v>
      </c>
      <c r="U29" s="18">
        <f t="shared" si="0"/>
        <v>93.976888280685756</v>
      </c>
      <c r="V29" s="18">
        <f t="shared" si="1"/>
        <v>105.72261872808156</v>
      </c>
      <c r="X29" s="43">
        <v>89.9</v>
      </c>
      <c r="AA29" s="43">
        <v>96.9</v>
      </c>
      <c r="AC29" s="9"/>
      <c r="AD29" s="15" t="s">
        <v>43</v>
      </c>
      <c r="AE29" s="62">
        <f>AE$28*AK29/AK$28</f>
        <v>112.44285714285714</v>
      </c>
      <c r="AF29" s="62">
        <f>AF$28*AM29/AM$28</f>
        <v>109.69613259668509</v>
      </c>
      <c r="AG29" s="62">
        <f t="shared" si="4"/>
        <v>90.398911679010851</v>
      </c>
      <c r="AH29" s="62">
        <f t="shared" si="5"/>
        <v>101.75338043705788</v>
      </c>
      <c r="AI29" s="9"/>
      <c r="AJ29" s="9"/>
      <c r="AK29" s="43">
        <v>92.6</v>
      </c>
      <c r="AL29" s="9"/>
      <c r="AM29" s="43">
        <v>95</v>
      </c>
      <c r="AO29" s="15" t="s">
        <v>43</v>
      </c>
      <c r="AP29" s="18"/>
      <c r="AQ29" s="18"/>
      <c r="AR29" s="18"/>
      <c r="AS29" s="18"/>
      <c r="BA29" s="18"/>
      <c r="BB29" s="18"/>
    </row>
    <row r="30" spans="1:60" ht="18.5" thickBot="1">
      <c r="A30" s="15" t="s">
        <v>45</v>
      </c>
      <c r="B30" s="16">
        <v>284999</v>
      </c>
      <c r="C30" s="16">
        <v>355331</v>
      </c>
      <c r="D30" s="16">
        <v>188844</v>
      </c>
      <c r="E30" s="16">
        <v>266525</v>
      </c>
      <c r="F30" s="16">
        <v>335885</v>
      </c>
      <c r="G30" s="16">
        <v>161353</v>
      </c>
      <c r="I30" s="15" t="s">
        <v>45</v>
      </c>
      <c r="J30" s="19">
        <v>370169</v>
      </c>
      <c r="K30" s="16">
        <v>284999</v>
      </c>
      <c r="N30" s="19">
        <v>329443</v>
      </c>
      <c r="P30" s="16">
        <v>256517</v>
      </c>
      <c r="R30" s="15" t="s">
        <v>45</v>
      </c>
      <c r="S30" s="18">
        <f t="shared" si="2"/>
        <v>94.1</v>
      </c>
      <c r="T30" s="18">
        <f t="shared" si="3"/>
        <v>98.3</v>
      </c>
      <c r="U30" s="18">
        <f t="shared" si="0"/>
        <v>98.367354696468624</v>
      </c>
      <c r="V30" s="18">
        <f t="shared" si="1"/>
        <v>107.25008690371948</v>
      </c>
      <c r="X30" s="43">
        <v>94.1</v>
      </c>
      <c r="AA30" s="43">
        <v>98.3</v>
      </c>
      <c r="AC30" s="9"/>
      <c r="AD30" s="15" t="s">
        <v>45</v>
      </c>
      <c r="AE30" s="62">
        <f t="shared" ref="AE30:AE31" si="8">AE$28*AK30/AK$28</f>
        <v>121.42857142857143</v>
      </c>
      <c r="AF30" s="62">
        <f t="shared" ref="AF30:AF31" si="9">AF$28*AM30/AM$28</f>
        <v>115.46961325966851</v>
      </c>
      <c r="AG30" s="62">
        <f t="shared" si="4"/>
        <v>97.623014772149958</v>
      </c>
      <c r="AH30" s="62">
        <f t="shared" si="5"/>
        <v>107.1088215126925</v>
      </c>
      <c r="AI30" s="9"/>
      <c r="AJ30" s="9"/>
      <c r="AK30" s="44">
        <v>100</v>
      </c>
      <c r="AL30" s="9"/>
      <c r="AM30" s="44">
        <v>100</v>
      </c>
      <c r="AO30" s="15" t="s">
        <v>45</v>
      </c>
      <c r="AP30" s="18">
        <f>AU30</f>
        <v>96.4</v>
      </c>
      <c r="AQ30" s="18">
        <f>AW30</f>
        <v>100.7</v>
      </c>
      <c r="AR30" s="18">
        <f t="shared" ref="AR30:AR53" si="10">AR$55*AP30/AP$55</f>
        <v>97.280812182741116</v>
      </c>
      <c r="AS30" s="18">
        <f t="shared" ref="AS30:AS53" si="11">AQ$54*AS31/AQ$55</f>
        <v>125.10629303881093</v>
      </c>
      <c r="AU30" s="46">
        <v>96.4</v>
      </c>
      <c r="AW30" s="46">
        <v>100.7</v>
      </c>
      <c r="BA30" s="18"/>
      <c r="BB30" s="18"/>
      <c r="BD30" s="30"/>
      <c r="BE30" s="30"/>
      <c r="BF30" s="30"/>
      <c r="BG30" s="30"/>
      <c r="BH30" s="30"/>
    </row>
    <row r="31" spans="1:60" ht="18.5" thickBot="1">
      <c r="A31" s="15" t="s">
        <v>46</v>
      </c>
      <c r="B31" s="16">
        <v>305610</v>
      </c>
      <c r="C31" s="16">
        <v>368790</v>
      </c>
      <c r="D31" s="16">
        <v>224844</v>
      </c>
      <c r="E31" s="16">
        <v>272667</v>
      </c>
      <c r="F31" s="16">
        <v>341643</v>
      </c>
      <c r="G31" s="16">
        <v>167273</v>
      </c>
      <c r="I31" s="15" t="s">
        <v>46</v>
      </c>
      <c r="J31" s="19">
        <v>384787</v>
      </c>
      <c r="K31" s="16">
        <v>305610</v>
      </c>
      <c r="N31" s="19">
        <v>345358</v>
      </c>
      <c r="P31" s="16">
        <v>273710</v>
      </c>
      <c r="R31" s="15" t="s">
        <v>46</v>
      </c>
      <c r="S31" s="18">
        <f t="shared" si="2"/>
        <v>97.3</v>
      </c>
      <c r="T31" s="18">
        <f t="shared" si="3"/>
        <v>98.5</v>
      </c>
      <c r="U31" s="18">
        <f t="shared" si="0"/>
        <v>101.71247196563652</v>
      </c>
      <c r="V31" s="18">
        <f t="shared" si="1"/>
        <v>107.46829664309632</v>
      </c>
      <c r="X31" s="43">
        <v>97.3</v>
      </c>
      <c r="AA31" s="43">
        <v>98.5</v>
      </c>
      <c r="AC31" s="9"/>
      <c r="AD31" s="15" t="s">
        <v>46</v>
      </c>
      <c r="AE31" s="62">
        <f t="shared" si="8"/>
        <v>125.67857142857144</v>
      </c>
      <c r="AF31" s="62">
        <f t="shared" si="9"/>
        <v>115.58508287292817</v>
      </c>
      <c r="AG31" s="62">
        <f t="shared" si="4"/>
        <v>101.03982028917521</v>
      </c>
      <c r="AH31" s="62">
        <f t="shared" si="5"/>
        <v>107.21593033420518</v>
      </c>
      <c r="AI31" s="9"/>
      <c r="AJ31" s="6">
        <v>96.8</v>
      </c>
      <c r="AK31" s="45">
        <v>103.5</v>
      </c>
      <c r="AL31" s="42">
        <v>99.2</v>
      </c>
      <c r="AM31" s="13">
        <v>100.1</v>
      </c>
      <c r="AO31" s="15" t="s">
        <v>46</v>
      </c>
      <c r="AP31" s="18">
        <f t="shared" ref="AP31:AP49" si="12">AU31</f>
        <v>100.7</v>
      </c>
      <c r="AQ31" s="18">
        <f t="shared" ref="AQ31:AQ49" si="13">AW31</f>
        <v>101.9</v>
      </c>
      <c r="AR31" s="18">
        <f t="shared" si="10"/>
        <v>101.62010152284265</v>
      </c>
      <c r="AS31" s="18">
        <f t="shared" si="11"/>
        <v>123.99037962221101</v>
      </c>
      <c r="AU31" s="47">
        <v>100.7</v>
      </c>
      <c r="AW31" s="47">
        <v>101.9</v>
      </c>
      <c r="BA31" s="18"/>
      <c r="BB31" s="18"/>
      <c r="BD31" s="30"/>
      <c r="BE31" s="30"/>
      <c r="BF31" s="30"/>
      <c r="BG31" s="30"/>
      <c r="BH31" s="30"/>
    </row>
    <row r="32" spans="1:60">
      <c r="A32" s="15" t="s">
        <v>47</v>
      </c>
      <c r="B32" s="16">
        <v>314997</v>
      </c>
      <c r="C32" s="16">
        <v>379214</v>
      </c>
      <c r="D32" s="16">
        <v>231510</v>
      </c>
      <c r="E32" s="16">
        <v>282149</v>
      </c>
      <c r="F32" s="16">
        <v>351567</v>
      </c>
      <c r="G32" s="16">
        <v>171885</v>
      </c>
      <c r="I32" s="15" t="s">
        <v>47</v>
      </c>
      <c r="J32" s="19">
        <v>392608</v>
      </c>
      <c r="K32" s="16">
        <v>314997</v>
      </c>
      <c r="N32" s="19">
        <v>352333</v>
      </c>
      <c r="P32" s="16">
        <v>281456</v>
      </c>
      <c r="R32" s="15" t="s">
        <v>47</v>
      </c>
      <c r="S32" s="18">
        <f t="shared" si="2"/>
        <v>99.1</v>
      </c>
      <c r="T32" s="18">
        <f t="shared" si="3"/>
        <v>98.7</v>
      </c>
      <c r="U32" s="18">
        <f t="shared" si="0"/>
        <v>103.59410042954347</v>
      </c>
      <c r="V32" s="18">
        <f t="shared" si="1"/>
        <v>107.68650638247317</v>
      </c>
      <c r="X32" s="43">
        <v>99.1</v>
      </c>
      <c r="AA32" s="43">
        <v>98.7</v>
      </c>
      <c r="AC32" s="9"/>
      <c r="AD32" s="15" t="s">
        <v>47</v>
      </c>
      <c r="AE32" s="62">
        <f>AE$31*AJ32/AJ$31</f>
        <v>125.02940525383708</v>
      </c>
      <c r="AF32" s="62">
        <f>AF$31*AL32/AL$31</f>
        <v>113.37125568080555</v>
      </c>
      <c r="AG32" s="62">
        <f t="shared" si="4"/>
        <v>100.51792039098733</v>
      </c>
      <c r="AH32" s="62">
        <f t="shared" si="5"/>
        <v>105.16239941046537</v>
      </c>
      <c r="AI32" s="9"/>
      <c r="AJ32" s="43">
        <v>96.3</v>
      </c>
      <c r="AK32" s="9"/>
      <c r="AL32" s="43">
        <v>97.3</v>
      </c>
      <c r="AO32" s="15" t="s">
        <v>47</v>
      </c>
      <c r="AP32" s="18">
        <f t="shared" si="12"/>
        <v>102.7</v>
      </c>
      <c r="AQ32" s="18">
        <f t="shared" si="13"/>
        <v>102.3</v>
      </c>
      <c r="AR32" s="18">
        <f t="shared" si="10"/>
        <v>103.63837563451777</v>
      </c>
      <c r="AS32" s="18">
        <f t="shared" si="11"/>
        <v>122.88441984361842</v>
      </c>
      <c r="AU32" s="47">
        <v>102.7</v>
      </c>
      <c r="AW32" s="47">
        <v>102.3</v>
      </c>
      <c r="BA32" s="18"/>
      <c r="BB32" s="18"/>
      <c r="BD32" s="30"/>
      <c r="BE32" s="30"/>
      <c r="BF32" s="30"/>
      <c r="BG32" s="30"/>
      <c r="BH32" s="30"/>
    </row>
    <row r="33" spans="1:60">
      <c r="A33" s="15" t="s">
        <v>48</v>
      </c>
      <c r="B33" s="16">
        <v>302807</v>
      </c>
      <c r="C33" s="16">
        <v>370190</v>
      </c>
      <c r="D33" s="16">
        <v>210452</v>
      </c>
      <c r="E33" s="16">
        <v>283700</v>
      </c>
      <c r="F33" s="16">
        <v>358706</v>
      </c>
      <c r="G33" s="16">
        <v>169162</v>
      </c>
      <c r="I33" s="15" t="s">
        <v>48</v>
      </c>
      <c r="J33" s="19">
        <v>393224</v>
      </c>
      <c r="K33" s="16">
        <v>302807</v>
      </c>
      <c r="N33" s="19">
        <v>352744</v>
      </c>
      <c r="P33" s="16">
        <v>276373</v>
      </c>
      <c r="R33" s="15" t="s">
        <v>48</v>
      </c>
      <c r="S33" s="18">
        <f t="shared" si="2"/>
        <v>99.7</v>
      </c>
      <c r="T33" s="18">
        <f t="shared" si="3"/>
        <v>98.2</v>
      </c>
      <c r="U33" s="18">
        <f t="shared" si="0"/>
        <v>104.22130991751246</v>
      </c>
      <c r="V33" s="18">
        <f t="shared" si="1"/>
        <v>107.14098203403105</v>
      </c>
      <c r="X33" s="43">
        <v>99.7</v>
      </c>
      <c r="AA33" s="43">
        <v>98.2</v>
      </c>
      <c r="AD33" s="15" t="s">
        <v>48</v>
      </c>
      <c r="AE33" s="62">
        <f t="shared" ref="AE33:AE35" si="14">AE$31*AJ33/AJ$31</f>
        <v>125.54873819362459</v>
      </c>
      <c r="AF33" s="62">
        <f t="shared" ref="AF33:AF35" si="15">AF$31*AL33/AL$31</f>
        <v>112.55563513633932</v>
      </c>
      <c r="AG33" s="62">
        <f t="shared" si="4"/>
        <v>100.93544030953765</v>
      </c>
      <c r="AH33" s="62">
        <f t="shared" si="5"/>
        <v>104.40583538592963</v>
      </c>
      <c r="AJ33" s="43">
        <v>96.7</v>
      </c>
      <c r="AL33" s="43">
        <v>96.6</v>
      </c>
      <c r="AO33" s="15" t="s">
        <v>48</v>
      </c>
      <c r="AP33" s="18">
        <f t="shared" si="12"/>
        <v>102.9</v>
      </c>
      <c r="AQ33" s="18">
        <f t="shared" si="13"/>
        <v>101.4</v>
      </c>
      <c r="AR33" s="18">
        <f t="shared" si="10"/>
        <v>103.84020304568529</v>
      </c>
      <c r="AS33" s="18">
        <f t="shared" si="11"/>
        <v>121.7883249193443</v>
      </c>
      <c r="AU33" s="47">
        <v>102.9</v>
      </c>
      <c r="AW33" s="47">
        <v>101.4</v>
      </c>
      <c r="BA33" s="18"/>
      <c r="BB33" s="18"/>
      <c r="BD33" s="30"/>
      <c r="BE33" s="30"/>
      <c r="BF33" s="30"/>
      <c r="BG33" s="30"/>
      <c r="BH33" s="30"/>
    </row>
    <row r="34" spans="1:60" ht="18.5" thickBot="1">
      <c r="A34" s="15" t="s">
        <v>49</v>
      </c>
      <c r="B34" s="16">
        <v>309559</v>
      </c>
      <c r="C34" s="16">
        <v>377292</v>
      </c>
      <c r="D34" s="16">
        <v>215748</v>
      </c>
      <c r="E34" s="16">
        <v>291753</v>
      </c>
      <c r="F34" s="16">
        <v>366068</v>
      </c>
      <c r="G34" s="16">
        <v>174263</v>
      </c>
      <c r="I34" s="15" t="s">
        <v>49</v>
      </c>
      <c r="J34" s="19">
        <v>401128</v>
      </c>
      <c r="K34" s="16">
        <v>309559</v>
      </c>
      <c r="N34" s="19">
        <v>358455</v>
      </c>
      <c r="P34" s="16">
        <v>288173</v>
      </c>
      <c r="R34" s="15" t="s">
        <v>49</v>
      </c>
      <c r="S34" s="18">
        <f t="shared" si="2"/>
        <v>101.4</v>
      </c>
      <c r="T34" s="18">
        <f t="shared" si="3"/>
        <v>99.4</v>
      </c>
      <c r="U34" s="18">
        <f t="shared" si="0"/>
        <v>105.99840346675791</v>
      </c>
      <c r="V34" s="18">
        <f t="shared" si="1"/>
        <v>108.45024047029212</v>
      </c>
      <c r="X34" s="43">
        <v>101.4</v>
      </c>
      <c r="AA34" s="43">
        <v>99.4</v>
      </c>
      <c r="AD34" s="15" t="s">
        <v>49</v>
      </c>
      <c r="AE34" s="62">
        <f t="shared" si="14"/>
        <v>126.19790436835895</v>
      </c>
      <c r="AF34" s="62">
        <f t="shared" si="15"/>
        <v>112.55563513633932</v>
      </c>
      <c r="AG34" s="62">
        <f t="shared" si="4"/>
        <v>101.45734020772554</v>
      </c>
      <c r="AH34" s="62">
        <f t="shared" si="5"/>
        <v>104.40583538592963</v>
      </c>
      <c r="AJ34" s="43">
        <v>97.2</v>
      </c>
      <c r="AL34" s="43">
        <v>96.6</v>
      </c>
      <c r="AO34" s="15" t="s">
        <v>49</v>
      </c>
      <c r="AP34" s="18">
        <f t="shared" si="12"/>
        <v>104.5</v>
      </c>
      <c r="AQ34" s="18">
        <f t="shared" si="13"/>
        <v>102.5</v>
      </c>
      <c r="AR34" s="18">
        <f t="shared" si="10"/>
        <v>105.45482233502538</v>
      </c>
      <c r="AS34" s="18">
        <f t="shared" si="11"/>
        <v>120.70200685762566</v>
      </c>
      <c r="AU34" s="47">
        <v>104.5</v>
      </c>
      <c r="AW34" s="47">
        <v>102.5</v>
      </c>
      <c r="BA34" s="18"/>
      <c r="BB34" s="18"/>
      <c r="BD34" s="30"/>
      <c r="BE34" s="30"/>
      <c r="BF34" s="30"/>
      <c r="BG34" s="30"/>
      <c r="BH34" s="30"/>
    </row>
    <row r="35" spans="1:60" ht="18.5" thickBot="1">
      <c r="A35" s="15" t="s">
        <v>50</v>
      </c>
      <c r="B35" s="16">
        <v>324054</v>
      </c>
      <c r="C35" s="16">
        <v>392171</v>
      </c>
      <c r="D35" s="16">
        <v>226036</v>
      </c>
      <c r="E35" s="16">
        <v>307395</v>
      </c>
      <c r="F35" s="16">
        <v>381714</v>
      </c>
      <c r="G35" s="16">
        <v>182886</v>
      </c>
      <c r="I35" s="15" t="s">
        <v>50</v>
      </c>
      <c r="J35" s="19">
        <v>408864</v>
      </c>
      <c r="K35" s="16">
        <v>324054</v>
      </c>
      <c r="N35" s="19">
        <v>362510</v>
      </c>
      <c r="P35" s="16">
        <v>295176</v>
      </c>
      <c r="R35" s="15" t="s">
        <v>50</v>
      </c>
      <c r="S35" s="18">
        <f t="shared" si="2"/>
        <v>103.3</v>
      </c>
      <c r="T35" s="18">
        <f t="shared" si="3"/>
        <v>101.5</v>
      </c>
      <c r="U35" s="18">
        <f t="shared" si="0"/>
        <v>107.98456684532634</v>
      </c>
      <c r="V35" s="18">
        <f t="shared" si="1"/>
        <v>110.741442733749</v>
      </c>
      <c r="X35" s="43">
        <v>103.3</v>
      </c>
      <c r="AA35" s="43">
        <v>101.5</v>
      </c>
      <c r="AD35" s="15" t="s">
        <v>50</v>
      </c>
      <c r="AE35" s="62">
        <f t="shared" si="14"/>
        <v>129.83323494687133</v>
      </c>
      <c r="AF35" s="62">
        <f t="shared" si="15"/>
        <v>116.51722063803241</v>
      </c>
      <c r="AG35" s="62">
        <f t="shared" si="4"/>
        <v>104.3799796375777</v>
      </c>
      <c r="AH35" s="62">
        <f t="shared" si="5"/>
        <v>108.08057493367457</v>
      </c>
      <c r="AJ35" s="58">
        <v>100</v>
      </c>
      <c r="AK35" s="56">
        <v>100</v>
      </c>
      <c r="AL35" s="58">
        <v>100</v>
      </c>
      <c r="AM35" s="56">
        <v>100</v>
      </c>
      <c r="AO35" s="15" t="s">
        <v>50</v>
      </c>
      <c r="AP35" s="18">
        <f t="shared" si="12"/>
        <v>105.6</v>
      </c>
      <c r="AQ35" s="18">
        <f t="shared" si="13"/>
        <v>103.7</v>
      </c>
      <c r="AR35" s="18">
        <f t="shared" si="10"/>
        <v>106.5648730964467</v>
      </c>
      <c r="AS35" s="18">
        <f t="shared" si="11"/>
        <v>119.6253784515616</v>
      </c>
      <c r="AU35" s="47">
        <v>105.6</v>
      </c>
      <c r="AW35" s="47">
        <v>103.7</v>
      </c>
      <c r="BA35" s="18"/>
      <c r="BB35" s="18"/>
      <c r="BD35" s="30"/>
      <c r="BE35" s="30"/>
      <c r="BF35" s="30"/>
      <c r="BG35" s="30"/>
      <c r="BH35" s="30"/>
    </row>
    <row r="36" spans="1:60">
      <c r="A36" s="15" t="s">
        <v>51</v>
      </c>
      <c r="B36" s="16">
        <v>313531</v>
      </c>
      <c r="C36" s="16">
        <v>387240</v>
      </c>
      <c r="D36" s="16">
        <v>224979</v>
      </c>
      <c r="E36" s="16">
        <v>293509</v>
      </c>
      <c r="F36" s="16">
        <v>371993</v>
      </c>
      <c r="G36" s="16">
        <v>176936</v>
      </c>
      <c r="I36" s="15" t="s">
        <v>51</v>
      </c>
      <c r="J36" s="16">
        <v>413096</v>
      </c>
      <c r="K36" s="16">
        <v>313531</v>
      </c>
      <c r="N36" s="16">
        <v>365810</v>
      </c>
      <c r="P36" s="16">
        <v>288849</v>
      </c>
      <c r="R36" s="15" t="s">
        <v>51</v>
      </c>
      <c r="S36" s="18">
        <f t="shared" si="2"/>
        <v>104.9</v>
      </c>
      <c r="T36" s="18">
        <f t="shared" si="3"/>
        <v>103</v>
      </c>
      <c r="U36" s="18">
        <f t="shared" si="0"/>
        <v>109.65712547991029</v>
      </c>
      <c r="V36" s="18">
        <f t="shared" si="1"/>
        <v>112.37801577907534</v>
      </c>
      <c r="X36" s="43">
        <v>104.9</v>
      </c>
      <c r="AA36" s="43">
        <v>103</v>
      </c>
      <c r="AD36" s="15" t="s">
        <v>51</v>
      </c>
      <c r="AE36" s="62">
        <f>AE$35*AK36/AK$35</f>
        <v>131.39123376623377</v>
      </c>
      <c r="AF36" s="62">
        <f>AF$35*AM36/AM$35</f>
        <v>118.03194450632684</v>
      </c>
      <c r="AG36" s="62">
        <f t="shared" si="4"/>
        <v>105.63253939322861</v>
      </c>
      <c r="AH36" s="62">
        <f t="shared" si="5"/>
        <v>109.48562240781234</v>
      </c>
      <c r="AK36" s="43">
        <v>101.2</v>
      </c>
      <c r="AM36" s="43">
        <v>101.3</v>
      </c>
      <c r="AO36" s="15" t="s">
        <v>51</v>
      </c>
      <c r="AP36" s="18">
        <f t="shared" si="12"/>
        <v>106.8</v>
      </c>
      <c r="AQ36" s="18">
        <f t="shared" si="13"/>
        <v>104.9</v>
      </c>
      <c r="AR36" s="18">
        <f t="shared" si="10"/>
        <v>107.77583756345177</v>
      </c>
      <c r="AS36" s="18">
        <f t="shared" si="11"/>
        <v>118.55835327211257</v>
      </c>
      <c r="AU36" s="47">
        <v>106.8</v>
      </c>
      <c r="AW36" s="47">
        <v>104.9</v>
      </c>
      <c r="BA36" s="18"/>
      <c r="BB36" s="18"/>
      <c r="BD36" s="30"/>
      <c r="BE36" s="30"/>
      <c r="BF36" s="30"/>
      <c r="BG36" s="30"/>
      <c r="BH36" s="30"/>
    </row>
    <row r="37" spans="1:60">
      <c r="A37" s="15" t="s">
        <v>52</v>
      </c>
      <c r="B37" s="16">
        <v>323271</v>
      </c>
      <c r="C37" s="16">
        <v>394518</v>
      </c>
      <c r="D37" s="16">
        <v>235874</v>
      </c>
      <c r="E37" s="16">
        <v>301894</v>
      </c>
      <c r="F37" s="16">
        <v>376854</v>
      </c>
      <c r="G37" s="16">
        <v>187281</v>
      </c>
      <c r="I37" s="15" t="s">
        <v>52</v>
      </c>
      <c r="J37" s="16">
        <v>421384</v>
      </c>
      <c r="K37" s="16">
        <v>323271</v>
      </c>
      <c r="N37" s="16">
        <v>371670</v>
      </c>
      <c r="P37" s="16">
        <v>296955</v>
      </c>
      <c r="R37" s="15" t="s">
        <v>52</v>
      </c>
      <c r="S37" s="18">
        <f t="shared" si="2"/>
        <v>107</v>
      </c>
      <c r="T37" s="18">
        <f t="shared" si="3"/>
        <v>103.5</v>
      </c>
      <c r="U37" s="18">
        <f t="shared" si="0"/>
        <v>111.85235868780173</v>
      </c>
      <c r="V37" s="18">
        <f t="shared" si="1"/>
        <v>112.92354012751746</v>
      </c>
      <c r="X37" s="43">
        <v>107</v>
      </c>
      <c r="AA37" s="43">
        <v>103.5</v>
      </c>
      <c r="AD37" s="15" t="s">
        <v>52</v>
      </c>
      <c r="AE37" s="62">
        <f t="shared" ref="AE37:AE39" si="16">AE$35*AK37/AK$35</f>
        <v>136.06523022432114</v>
      </c>
      <c r="AF37" s="62">
        <f t="shared" ref="AF37:AF39" si="17">AF$35*AM37/AM$35</f>
        <v>119.89622003653535</v>
      </c>
      <c r="AG37" s="62">
        <f t="shared" si="4"/>
        <v>109.39021866018143</v>
      </c>
      <c r="AH37" s="62">
        <f t="shared" si="5"/>
        <v>111.21491160675113</v>
      </c>
      <c r="AK37" s="43">
        <v>104.8</v>
      </c>
      <c r="AM37" s="43">
        <v>102.9</v>
      </c>
      <c r="AO37" s="15" t="s">
        <v>52</v>
      </c>
      <c r="AP37" s="18">
        <f t="shared" si="12"/>
        <v>108.5</v>
      </c>
      <c r="AQ37" s="18">
        <f t="shared" si="13"/>
        <v>104.9</v>
      </c>
      <c r="AR37" s="18">
        <f t="shared" si="10"/>
        <v>109.49137055837564</v>
      </c>
      <c r="AS37" s="18">
        <f t="shared" si="11"/>
        <v>117.50084566116209</v>
      </c>
      <c r="AU37" s="47">
        <v>108.5</v>
      </c>
      <c r="AW37" s="47">
        <v>104.9</v>
      </c>
      <c r="BA37" s="18"/>
      <c r="BB37" s="18"/>
      <c r="BD37" s="30"/>
      <c r="BE37" s="30"/>
      <c r="BF37" s="30"/>
      <c r="BG37" s="30"/>
      <c r="BH37" s="30"/>
    </row>
    <row r="38" spans="1:60" ht="18.5" thickBot="1">
      <c r="A38" s="15" t="s">
        <v>53</v>
      </c>
      <c r="B38" s="16">
        <v>322949</v>
      </c>
      <c r="C38" s="16">
        <v>393545</v>
      </c>
      <c r="D38" s="16">
        <v>236117</v>
      </c>
      <c r="E38" s="16">
        <v>297794</v>
      </c>
      <c r="F38" s="16">
        <v>372752</v>
      </c>
      <c r="G38" s="16">
        <v>185297</v>
      </c>
      <c r="I38" s="15" t="s">
        <v>53</v>
      </c>
      <c r="J38" s="16">
        <v>415675</v>
      </c>
      <c r="K38" s="16">
        <v>322949</v>
      </c>
      <c r="N38" s="16">
        <v>366481</v>
      </c>
      <c r="P38" s="16">
        <v>301689</v>
      </c>
      <c r="R38" s="15" t="s">
        <v>53</v>
      </c>
      <c r="S38" s="18">
        <f t="shared" si="2"/>
        <v>105.6</v>
      </c>
      <c r="T38" s="18">
        <f t="shared" si="3"/>
        <v>101.4</v>
      </c>
      <c r="U38" s="18">
        <f t="shared" si="0"/>
        <v>110.38886988254077</v>
      </c>
      <c r="V38" s="18">
        <f t="shared" si="1"/>
        <v>110.63233786406057</v>
      </c>
      <c r="X38" s="43">
        <v>105.6</v>
      </c>
      <c r="AA38" s="43">
        <v>101.4</v>
      </c>
      <c r="AD38" s="15" t="s">
        <v>53</v>
      </c>
      <c r="AE38" s="62">
        <f t="shared" si="16"/>
        <v>136.84422963400237</v>
      </c>
      <c r="AF38" s="62">
        <f t="shared" si="17"/>
        <v>119.66318559525929</v>
      </c>
      <c r="AG38" s="62">
        <f t="shared" si="4"/>
        <v>110.01649853800689</v>
      </c>
      <c r="AH38" s="62">
        <f t="shared" si="5"/>
        <v>110.99875045688378</v>
      </c>
      <c r="AK38" s="43">
        <v>105.4</v>
      </c>
      <c r="AM38" s="43">
        <v>102.7</v>
      </c>
      <c r="AO38" s="15" t="s">
        <v>53</v>
      </c>
      <c r="AP38" s="18">
        <f t="shared" si="12"/>
        <v>107</v>
      </c>
      <c r="AQ38" s="18">
        <f t="shared" si="13"/>
        <v>102.8</v>
      </c>
      <c r="AR38" s="18">
        <f t="shared" si="10"/>
        <v>107.97766497461929</v>
      </c>
      <c r="AS38" s="18">
        <f t="shared" si="11"/>
        <v>116.4527707246403</v>
      </c>
      <c r="AU38" s="47">
        <v>107</v>
      </c>
      <c r="AW38" s="47">
        <v>102.8</v>
      </c>
      <c r="BA38" s="18"/>
      <c r="BB38" s="18"/>
      <c r="BD38" s="30"/>
      <c r="BE38" s="30"/>
      <c r="BF38" s="30"/>
      <c r="BG38" s="30"/>
      <c r="BH38" s="30"/>
    </row>
    <row r="39" spans="1:60" ht="18.5" thickBot="1">
      <c r="A39" s="15" t="s">
        <v>54</v>
      </c>
      <c r="B39" s="16">
        <v>332251</v>
      </c>
      <c r="C39" s="16">
        <v>409989</v>
      </c>
      <c r="D39" s="16">
        <v>232609</v>
      </c>
      <c r="E39" s="16">
        <v>307865</v>
      </c>
      <c r="F39" s="16">
        <v>389193</v>
      </c>
      <c r="G39" s="16">
        <v>182926</v>
      </c>
      <c r="I39" s="15" t="s">
        <v>54</v>
      </c>
      <c r="J39" s="16">
        <v>396291</v>
      </c>
      <c r="K39" s="16">
        <v>332251</v>
      </c>
      <c r="N39" s="16">
        <v>353679</v>
      </c>
      <c r="P39" s="16">
        <v>300158</v>
      </c>
      <c r="R39" s="15" t="s">
        <v>54</v>
      </c>
      <c r="S39" s="18">
        <f t="shared" si="2"/>
        <v>104.1</v>
      </c>
      <c r="T39" s="18">
        <f t="shared" si="3"/>
        <v>100.4</v>
      </c>
      <c r="U39" s="18">
        <f t="shared" si="0"/>
        <v>108.82084616261832</v>
      </c>
      <c r="V39" s="18">
        <f t="shared" si="1"/>
        <v>109.54128916717634</v>
      </c>
      <c r="X39" s="43">
        <v>104.1</v>
      </c>
      <c r="AA39" s="43">
        <v>100.4</v>
      </c>
      <c r="AD39" s="15" t="s">
        <v>54</v>
      </c>
      <c r="AE39" s="62">
        <f t="shared" si="16"/>
        <v>139.05139462809919</v>
      </c>
      <c r="AF39" s="62">
        <f t="shared" si="17"/>
        <v>121.8770127873819</v>
      </c>
      <c r="AG39" s="62">
        <f t="shared" si="4"/>
        <v>111.79095819184572</v>
      </c>
      <c r="AH39" s="62">
        <f t="shared" si="5"/>
        <v>113.0522813806236</v>
      </c>
      <c r="AJ39" s="42">
        <v>97.8</v>
      </c>
      <c r="AK39" s="12">
        <v>107.1</v>
      </c>
      <c r="AL39" s="42">
        <v>97.2</v>
      </c>
      <c r="AM39" s="13">
        <v>104.6</v>
      </c>
      <c r="AO39" s="15" t="s">
        <v>54</v>
      </c>
      <c r="AP39" s="18">
        <f t="shared" si="12"/>
        <v>105.5</v>
      </c>
      <c r="AQ39" s="18">
        <f t="shared" si="13"/>
        <v>101.7</v>
      </c>
      <c r="AR39" s="18">
        <f t="shared" si="10"/>
        <v>106.46395939086295</v>
      </c>
      <c r="AS39" s="18">
        <f t="shared" si="11"/>
        <v>115.41404432570891</v>
      </c>
      <c r="AU39" s="47">
        <v>105.5</v>
      </c>
      <c r="AW39" s="47">
        <v>101.7</v>
      </c>
      <c r="BA39" s="18"/>
      <c r="BB39" s="18"/>
      <c r="BD39" s="30"/>
      <c r="BE39" s="30"/>
      <c r="BF39" s="30"/>
      <c r="BG39" s="30"/>
      <c r="BH39" s="30"/>
    </row>
    <row r="40" spans="1:60">
      <c r="A40" s="15" t="s">
        <v>59</v>
      </c>
      <c r="B40" s="16">
        <v>337365</v>
      </c>
      <c r="C40" s="16">
        <v>414564</v>
      </c>
      <c r="D40" s="16">
        <v>238600</v>
      </c>
      <c r="E40" s="16">
        <v>312649</v>
      </c>
      <c r="F40" s="16">
        <v>393991</v>
      </c>
      <c r="G40" s="16">
        <v>186269</v>
      </c>
      <c r="I40" s="15" t="s">
        <v>59</v>
      </c>
      <c r="J40" s="16">
        <v>398069</v>
      </c>
      <c r="K40" s="16">
        <v>337635</v>
      </c>
      <c r="N40" s="16">
        <v>355474</v>
      </c>
      <c r="P40" s="16">
        <v>299552</v>
      </c>
      <c r="R40" s="15" t="s">
        <v>59</v>
      </c>
      <c r="S40" s="18">
        <f t="shared" si="2"/>
        <v>103.9</v>
      </c>
      <c r="T40" s="18">
        <f t="shared" si="3"/>
        <v>101.1</v>
      </c>
      <c r="U40" s="18">
        <f t="shared" si="0"/>
        <v>108.61177633329532</v>
      </c>
      <c r="V40" s="18">
        <f t="shared" si="1"/>
        <v>110.30502325499531</v>
      </c>
      <c r="X40" s="43">
        <v>103.9</v>
      </c>
      <c r="AA40" s="43">
        <v>101.1</v>
      </c>
      <c r="AD40" s="15" t="s">
        <v>59</v>
      </c>
      <c r="AE40" s="62">
        <f>AE$39*AJ40/AJ$39</f>
        <v>142.17934011053086</v>
      </c>
      <c r="AF40" s="62">
        <f>AF$39*AL40/AL$39</f>
        <v>125.38787323804722</v>
      </c>
      <c r="AG40" s="62">
        <f t="shared" si="4"/>
        <v>114.30568322274613</v>
      </c>
      <c r="AH40" s="62">
        <f t="shared" si="5"/>
        <v>116.3089314615469</v>
      </c>
      <c r="AJ40" s="44">
        <v>100</v>
      </c>
      <c r="AL40" s="44">
        <v>100</v>
      </c>
      <c r="AO40" s="15" t="s">
        <v>59</v>
      </c>
      <c r="AP40" s="18">
        <f t="shared" si="12"/>
        <v>105.6</v>
      </c>
      <c r="AQ40" s="18">
        <f t="shared" si="13"/>
        <v>102.7</v>
      </c>
      <c r="AR40" s="18">
        <f t="shared" si="10"/>
        <v>106.5648730964467</v>
      </c>
      <c r="AS40" s="18">
        <f t="shared" si="11"/>
        <v>114.38458307800684</v>
      </c>
      <c r="AU40" s="47">
        <v>105.6</v>
      </c>
      <c r="AW40" s="47">
        <v>102.7</v>
      </c>
      <c r="BA40" s="18"/>
      <c r="BB40" s="18"/>
      <c r="BD40" s="30"/>
      <c r="BE40" s="30"/>
      <c r="BF40" s="30"/>
      <c r="BG40" s="30"/>
      <c r="BH40" s="30"/>
    </row>
    <row r="41" spans="1:60" ht="18.5" thickBot="1">
      <c r="A41" s="15" t="s">
        <v>60</v>
      </c>
      <c r="B41" s="16">
        <v>331946</v>
      </c>
      <c r="C41" s="16">
        <v>407258</v>
      </c>
      <c r="D41" s="16">
        <v>232979</v>
      </c>
      <c r="E41" s="16">
        <v>306546</v>
      </c>
      <c r="F41" s="16">
        <v>385461</v>
      </c>
      <c r="G41" s="16">
        <v>178279</v>
      </c>
      <c r="I41" s="15" t="s">
        <v>60</v>
      </c>
      <c r="J41" s="16">
        <v>397366</v>
      </c>
      <c r="K41" s="16">
        <v>331946</v>
      </c>
      <c r="N41" s="16">
        <v>351335</v>
      </c>
      <c r="P41" s="16">
        <v>297638</v>
      </c>
      <c r="R41" s="15" t="s">
        <v>60</v>
      </c>
      <c r="S41" s="18">
        <f t="shared" si="2"/>
        <v>102.9</v>
      </c>
      <c r="T41" s="18">
        <f t="shared" si="3"/>
        <v>101.1</v>
      </c>
      <c r="U41" s="18">
        <f t="shared" si="0"/>
        <v>107.56642718668036</v>
      </c>
      <c r="V41" s="18">
        <f t="shared" si="1"/>
        <v>110.30502325499531</v>
      </c>
      <c r="X41" s="43">
        <v>102.9</v>
      </c>
      <c r="AA41" s="43">
        <v>101.1</v>
      </c>
      <c r="AD41" s="15" t="s">
        <v>60</v>
      </c>
      <c r="AE41" s="62">
        <f t="shared" ref="AE41:AE43" si="18">AE$39*AJ41/AJ$39</f>
        <v>140.75754670942555</v>
      </c>
      <c r="AF41" s="62">
        <f t="shared" ref="AF41:AF43" si="19">AF$39*AL41/AL$39</f>
        <v>125.51326111128526</v>
      </c>
      <c r="AG41" s="62">
        <f t="shared" si="4"/>
        <v>113.16262639051867</v>
      </c>
      <c r="AH41" s="62">
        <f t="shared" si="5"/>
        <v>116.42524039300845</v>
      </c>
      <c r="AJ41" s="43">
        <v>99</v>
      </c>
      <c r="AL41" s="43">
        <v>100.1</v>
      </c>
      <c r="AO41" s="15" t="s">
        <v>60</v>
      </c>
      <c r="AP41" s="18">
        <f t="shared" si="12"/>
        <v>103.9</v>
      </c>
      <c r="AQ41" s="18">
        <f t="shared" si="13"/>
        <v>102.1</v>
      </c>
      <c r="AR41" s="18">
        <f t="shared" si="10"/>
        <v>104.84934010152284</v>
      </c>
      <c r="AS41" s="18">
        <f t="shared" si="11"/>
        <v>113.36430433895623</v>
      </c>
      <c r="AU41" s="47">
        <v>103.9</v>
      </c>
      <c r="AW41" s="47">
        <v>102.1</v>
      </c>
      <c r="BA41" s="18"/>
      <c r="BB41" s="18"/>
      <c r="BD41" s="30"/>
      <c r="BE41" s="30"/>
      <c r="BF41" s="30"/>
      <c r="BG41" s="30"/>
      <c r="BH41" s="30"/>
    </row>
    <row r="42" spans="1:60">
      <c r="A42" s="15" t="s">
        <v>61</v>
      </c>
      <c r="B42" s="16">
        <v>327104</v>
      </c>
      <c r="C42" s="16">
        <v>393411</v>
      </c>
      <c r="D42" s="16">
        <v>231614</v>
      </c>
      <c r="E42" s="16">
        <v>300038</v>
      </c>
      <c r="F42" s="16">
        <v>371697</v>
      </c>
      <c r="G42" s="16">
        <v>171454</v>
      </c>
      <c r="I42" s="15" t="s">
        <v>61</v>
      </c>
      <c r="J42" s="16">
        <v>387638</v>
      </c>
      <c r="K42" s="16">
        <v>327104</v>
      </c>
      <c r="N42" s="16">
        <v>343480</v>
      </c>
      <c r="P42" s="16">
        <v>300820</v>
      </c>
      <c r="R42" s="15" t="s">
        <v>61</v>
      </c>
      <c r="S42" s="18">
        <f t="shared" si="2"/>
        <v>99.9</v>
      </c>
      <c r="T42" s="18">
        <f t="shared" si="3"/>
        <v>99.2</v>
      </c>
      <c r="U42" s="18">
        <f t="shared" si="0"/>
        <v>104.43037974683544</v>
      </c>
      <c r="V42" s="18">
        <f t="shared" si="1"/>
        <v>108.23203073091527</v>
      </c>
      <c r="X42" s="43">
        <v>99.9</v>
      </c>
      <c r="AA42" s="43">
        <v>99.2</v>
      </c>
      <c r="AD42" s="15" t="s">
        <v>61</v>
      </c>
      <c r="AE42" s="62">
        <f t="shared" si="18"/>
        <v>134.64383508467273</v>
      </c>
      <c r="AF42" s="62">
        <f t="shared" si="19"/>
        <v>121.50084916766777</v>
      </c>
      <c r="AG42" s="62">
        <f t="shared" si="4"/>
        <v>108.24748201194059</v>
      </c>
      <c r="AH42" s="62">
        <f t="shared" si="5"/>
        <v>112.70335458623896</v>
      </c>
      <c r="AJ42" s="8">
        <v>94.7</v>
      </c>
      <c r="AK42" s="42">
        <v>105.8</v>
      </c>
      <c r="AL42" s="8">
        <v>96.9</v>
      </c>
      <c r="AM42" s="42">
        <v>106.1</v>
      </c>
      <c r="AO42" s="15" t="s">
        <v>61</v>
      </c>
      <c r="AP42" s="18">
        <f t="shared" si="12"/>
        <v>100.9</v>
      </c>
      <c r="AQ42" s="18">
        <f t="shared" si="13"/>
        <v>100.2</v>
      </c>
      <c r="AR42" s="18">
        <f t="shared" si="10"/>
        <v>101.82192893401016</v>
      </c>
      <c r="AS42" s="18">
        <f t="shared" si="11"/>
        <v>112.35312620312807</v>
      </c>
      <c r="AU42" s="47">
        <v>100.9</v>
      </c>
      <c r="AW42" s="47">
        <v>100.2</v>
      </c>
      <c r="BA42" s="18"/>
      <c r="BB42" s="18"/>
      <c r="BD42" s="30"/>
      <c r="BE42" s="30"/>
      <c r="BF42" s="30"/>
      <c r="BG42" s="30"/>
      <c r="BH42" s="30"/>
    </row>
    <row r="43" spans="1:60" ht="18.5" thickBot="1">
      <c r="A43" s="15" t="s">
        <v>62</v>
      </c>
      <c r="B43" s="16">
        <v>326213</v>
      </c>
      <c r="C43" s="16">
        <v>393084</v>
      </c>
      <c r="D43" s="16">
        <v>228318</v>
      </c>
      <c r="E43" s="16">
        <v>300993</v>
      </c>
      <c r="F43" s="16">
        <v>373479</v>
      </c>
      <c r="G43" s="16">
        <v>168208</v>
      </c>
      <c r="I43" s="15" t="s">
        <v>62</v>
      </c>
      <c r="J43" s="16">
        <v>389664</v>
      </c>
      <c r="K43" s="16">
        <v>326213</v>
      </c>
      <c r="N43" s="16">
        <v>341898</v>
      </c>
      <c r="P43" s="16">
        <v>300272</v>
      </c>
      <c r="R43" s="15" t="s">
        <v>62</v>
      </c>
      <c r="S43" s="18">
        <f t="shared" si="2"/>
        <v>99.8</v>
      </c>
      <c r="T43" s="18">
        <f t="shared" si="3"/>
        <v>99.4</v>
      </c>
      <c r="U43" s="18">
        <f t="shared" si="0"/>
        <v>104.32584483217396</v>
      </c>
      <c r="V43" s="18">
        <f t="shared" si="1"/>
        <v>108.45024047029212</v>
      </c>
      <c r="X43" s="43">
        <v>99.8</v>
      </c>
      <c r="AA43" s="43">
        <v>99.4</v>
      </c>
      <c r="AD43" s="15" t="s">
        <v>62</v>
      </c>
      <c r="AE43" s="62">
        <f t="shared" si="18"/>
        <v>131.37371026213052</v>
      </c>
      <c r="AF43" s="62">
        <f t="shared" si="19"/>
        <v>118.74231595643072</v>
      </c>
      <c r="AG43" s="62">
        <f t="shared" si="4"/>
        <v>105.61845129781742</v>
      </c>
      <c r="AH43" s="62">
        <f t="shared" si="5"/>
        <v>110.14455809408493</v>
      </c>
      <c r="AJ43" s="11">
        <v>92.4</v>
      </c>
      <c r="AK43" s="43">
        <v>103.2</v>
      </c>
      <c r="AL43" s="11">
        <v>94.7</v>
      </c>
      <c r="AM43" s="43">
        <v>103.7</v>
      </c>
      <c r="AO43" s="15" t="s">
        <v>62</v>
      </c>
      <c r="AP43" s="18">
        <f t="shared" si="12"/>
        <v>100.1</v>
      </c>
      <c r="AQ43" s="18">
        <f t="shared" si="13"/>
        <v>99.7</v>
      </c>
      <c r="AR43" s="18">
        <f t="shared" si="10"/>
        <v>101.0146192893401</v>
      </c>
      <c r="AS43" s="18">
        <f t="shared" si="11"/>
        <v>111.35096749566705</v>
      </c>
      <c r="AU43" s="47">
        <v>100.1</v>
      </c>
      <c r="AW43" s="47">
        <v>99.7</v>
      </c>
      <c r="BA43" s="18"/>
      <c r="BB43" s="18"/>
      <c r="BD43" s="30"/>
      <c r="BE43" s="30"/>
      <c r="BF43" s="30"/>
      <c r="BG43" s="30"/>
      <c r="BH43" s="30"/>
    </row>
    <row r="44" spans="1:60" ht="18.5" thickBot="1">
      <c r="A44" s="15" t="s">
        <v>63</v>
      </c>
      <c r="B44" s="16">
        <v>310786</v>
      </c>
      <c r="C44" s="16">
        <v>384498</v>
      </c>
      <c r="D44" s="16">
        <v>212541</v>
      </c>
      <c r="E44" s="16">
        <v>305641</v>
      </c>
      <c r="F44" s="16">
        <v>378087</v>
      </c>
      <c r="G44" s="16">
        <v>169864</v>
      </c>
      <c r="I44" s="15" t="s">
        <v>63</v>
      </c>
      <c r="J44" s="16">
        <v>376964</v>
      </c>
      <c r="K44" s="16">
        <v>310786</v>
      </c>
      <c r="N44" s="16">
        <v>332784</v>
      </c>
      <c r="P44" s="16">
        <v>295153</v>
      </c>
      <c r="R44" s="15" t="s">
        <v>63</v>
      </c>
      <c r="S44" s="18">
        <f t="shared" si="2"/>
        <v>99</v>
      </c>
      <c r="T44" s="18">
        <f t="shared" si="3"/>
        <v>98.6</v>
      </c>
      <c r="U44" s="18">
        <f t="shared" si="0"/>
        <v>103.48956551488197</v>
      </c>
      <c r="V44" s="18">
        <f t="shared" si="1"/>
        <v>107.57740151278475</v>
      </c>
      <c r="X44" s="43">
        <v>99</v>
      </c>
      <c r="AA44" s="43">
        <v>98.6</v>
      </c>
      <c r="AD44" s="15" t="s">
        <v>63</v>
      </c>
      <c r="AE44" s="62">
        <f>AE$43*AK44/AK$43</f>
        <v>129.33690855264012</v>
      </c>
      <c r="AF44" s="62">
        <f>AF$43*AM44/AM$43</f>
        <v>116.56670939599466</v>
      </c>
      <c r="AG44" s="62">
        <f t="shared" si="4"/>
        <v>103.98095592885902</v>
      </c>
      <c r="AH44" s="62">
        <f t="shared" si="5"/>
        <v>108.12648036622801</v>
      </c>
      <c r="AK44" s="43">
        <v>101.6</v>
      </c>
      <c r="AM44" s="43">
        <v>101.8</v>
      </c>
      <c r="AO44" s="15" t="s">
        <v>63</v>
      </c>
      <c r="AP44" s="18">
        <f t="shared" si="12"/>
        <v>99.4</v>
      </c>
      <c r="AQ44" s="18">
        <f t="shared" si="13"/>
        <v>99</v>
      </c>
      <c r="AR44" s="18">
        <f t="shared" si="10"/>
        <v>100.30822335025381</v>
      </c>
      <c r="AS44" s="18">
        <f t="shared" si="11"/>
        <v>110.35774776577507</v>
      </c>
      <c r="AU44" s="47">
        <v>99.4</v>
      </c>
      <c r="AW44" s="47">
        <v>99</v>
      </c>
      <c r="BA44" s="18"/>
      <c r="BB44" s="18"/>
      <c r="BD44" s="30"/>
      <c r="BE44" s="30"/>
      <c r="BF44" s="30"/>
      <c r="BG44" s="30"/>
      <c r="BH44" s="30"/>
    </row>
    <row r="45" spans="1:60">
      <c r="A45" s="15" t="s">
        <v>64</v>
      </c>
      <c r="B45" s="16">
        <v>294680</v>
      </c>
      <c r="C45" s="16">
        <v>363732</v>
      </c>
      <c r="D45" s="16">
        <v>210924</v>
      </c>
      <c r="E45" s="16"/>
      <c r="F45" s="16"/>
      <c r="G45" s="16"/>
      <c r="I45" s="15" t="s">
        <v>64</v>
      </c>
      <c r="J45" s="16">
        <v>380438</v>
      </c>
      <c r="K45" s="16">
        <v>294680</v>
      </c>
      <c r="N45" s="16">
        <v>334910</v>
      </c>
      <c r="P45" s="16">
        <v>287440</v>
      </c>
      <c r="R45" s="15" t="s">
        <v>64</v>
      </c>
      <c r="S45" s="80">
        <f t="shared" si="2"/>
        <v>100</v>
      </c>
      <c r="T45" s="80">
        <f t="shared" si="3"/>
        <v>100</v>
      </c>
      <c r="U45" s="18">
        <f t="shared" si="0"/>
        <v>104.53491466149694</v>
      </c>
      <c r="V45" s="18">
        <f t="shared" si="1"/>
        <v>109.10486968842265</v>
      </c>
      <c r="X45" s="44">
        <v>100</v>
      </c>
      <c r="Y45" s="57"/>
      <c r="Z45" s="57"/>
      <c r="AA45" s="44">
        <v>100</v>
      </c>
      <c r="AB45" s="57"/>
      <c r="AC45" s="41"/>
      <c r="AD45" s="15" t="s">
        <v>64</v>
      </c>
      <c r="AE45" s="62">
        <f t="shared" ref="AE45:AE46" si="20">AE$43*AK45/AK$43</f>
        <v>127.30010684314972</v>
      </c>
      <c r="AF45" s="62">
        <f t="shared" ref="AF45:AF46" si="21">AF$43*AM45/AM$43</f>
        <v>114.50560844400262</v>
      </c>
      <c r="AG45" s="62">
        <f t="shared" si="4"/>
        <v>102.34346055990059</v>
      </c>
      <c r="AH45" s="62">
        <f t="shared" si="5"/>
        <v>106.21461725562672</v>
      </c>
      <c r="AI45" s="41"/>
      <c r="AJ45" s="56">
        <v>100</v>
      </c>
      <c r="AK45" s="57">
        <v>100</v>
      </c>
      <c r="AL45" s="56">
        <v>100</v>
      </c>
      <c r="AM45" s="59">
        <v>100</v>
      </c>
      <c r="AO45" s="15" t="s">
        <v>64</v>
      </c>
      <c r="AP45" s="80">
        <f t="shared" si="12"/>
        <v>100</v>
      </c>
      <c r="AQ45" s="80">
        <f t="shared" si="13"/>
        <v>100</v>
      </c>
      <c r="AR45" s="18">
        <f t="shared" si="10"/>
        <v>100.91370558375635</v>
      </c>
      <c r="AS45" s="18">
        <f t="shared" si="11"/>
        <v>109.37338728025277</v>
      </c>
      <c r="AU45" s="49">
        <v>100</v>
      </c>
      <c r="AV45" s="53"/>
      <c r="AW45" s="49">
        <v>100</v>
      </c>
      <c r="BA45" s="18"/>
      <c r="BB45" s="18"/>
      <c r="BD45" s="30"/>
      <c r="BE45" s="30"/>
      <c r="BF45" s="30"/>
      <c r="BG45" s="30"/>
      <c r="BH45" s="30"/>
    </row>
    <row r="46" spans="1:60" ht="18.5" thickBot="1">
      <c r="A46" s="15" t="s">
        <v>65</v>
      </c>
      <c r="B46" s="16">
        <v>295417</v>
      </c>
      <c r="C46" s="16">
        <v>362984</v>
      </c>
      <c r="D46" s="16">
        <v>213817</v>
      </c>
      <c r="E46" s="16"/>
      <c r="F46" s="16"/>
      <c r="G46" s="16"/>
      <c r="I46" s="15" t="s">
        <v>65</v>
      </c>
      <c r="J46" s="16">
        <v>384401</v>
      </c>
      <c r="K46" s="16">
        <v>295417</v>
      </c>
      <c r="N46" s="16">
        <v>335774</v>
      </c>
      <c r="P46" s="16">
        <v>273061</v>
      </c>
      <c r="R46" s="15" t="s">
        <v>65</v>
      </c>
      <c r="S46" s="18">
        <f t="shared" si="2"/>
        <v>101</v>
      </c>
      <c r="T46" s="18">
        <f t="shared" si="3"/>
        <v>100.7</v>
      </c>
      <c r="U46" s="18">
        <f t="shared" si="0"/>
        <v>105.58026380811191</v>
      </c>
      <c r="V46" s="18">
        <f t="shared" si="1"/>
        <v>109.86860377624161</v>
      </c>
      <c r="X46" s="43">
        <v>101</v>
      </c>
      <c r="AA46" s="43">
        <v>100.7</v>
      </c>
      <c r="AD46" s="15" t="s">
        <v>65</v>
      </c>
      <c r="AE46" s="62">
        <f t="shared" si="20"/>
        <v>127.55470705683602</v>
      </c>
      <c r="AF46" s="62">
        <f t="shared" si="21"/>
        <v>113.81857479333861</v>
      </c>
      <c r="AG46" s="62">
        <f t="shared" si="4"/>
        <v>102.54814748102039</v>
      </c>
      <c r="AH46" s="62">
        <f t="shared" si="5"/>
        <v>105.57732955209298</v>
      </c>
      <c r="AJ46" s="43">
        <v>100.2</v>
      </c>
      <c r="AK46" s="12">
        <v>100.2</v>
      </c>
      <c r="AL46" s="43">
        <v>99.4</v>
      </c>
      <c r="AM46" s="13">
        <v>99.4</v>
      </c>
      <c r="AO46" s="15" t="s">
        <v>65</v>
      </c>
      <c r="AP46" s="18">
        <f t="shared" si="12"/>
        <v>100.2</v>
      </c>
      <c r="AQ46" s="18">
        <f t="shared" si="13"/>
        <v>99.9</v>
      </c>
      <c r="AR46" s="18">
        <f t="shared" si="10"/>
        <v>101.11553299492387</v>
      </c>
      <c r="AS46" s="18">
        <f t="shared" si="11"/>
        <v>108.39780701709887</v>
      </c>
      <c r="AU46" s="47">
        <v>100.2</v>
      </c>
      <c r="AW46" s="47">
        <v>99.9</v>
      </c>
      <c r="BA46" s="18"/>
      <c r="BB46" s="18"/>
      <c r="BD46" s="30"/>
      <c r="BE46" s="30"/>
      <c r="BF46" s="30"/>
      <c r="BG46" s="30"/>
      <c r="BH46" s="30"/>
    </row>
    <row r="47" spans="1:60" ht="18.5" thickBot="1">
      <c r="A47" s="15" t="s">
        <v>89</v>
      </c>
      <c r="B47" s="16">
        <v>289097</v>
      </c>
      <c r="C47" s="16">
        <v>360875</v>
      </c>
      <c r="D47" s="16">
        <v>195251</v>
      </c>
      <c r="E47" s="16"/>
      <c r="F47" s="16"/>
      <c r="G47" s="16"/>
      <c r="I47" s="15" t="s">
        <v>89</v>
      </c>
      <c r="J47" s="16">
        <v>377731</v>
      </c>
      <c r="K47" s="16">
        <v>289097</v>
      </c>
      <c r="N47" s="16">
        <v>330313</v>
      </c>
      <c r="P47" s="16">
        <v>264623</v>
      </c>
      <c r="R47" s="15" t="s">
        <v>89</v>
      </c>
      <c r="S47" s="18">
        <f t="shared" si="2"/>
        <v>100.1</v>
      </c>
      <c r="T47" s="18">
        <f t="shared" si="3"/>
        <v>99.7</v>
      </c>
      <c r="U47" s="18">
        <f t="shared" si="0"/>
        <v>104.63944957615844</v>
      </c>
      <c r="V47" s="18">
        <f t="shared" si="1"/>
        <v>108.77755507935738</v>
      </c>
      <c r="X47" s="43">
        <v>100.1</v>
      </c>
      <c r="Z47" s="60"/>
      <c r="AA47" s="43">
        <v>99.7</v>
      </c>
      <c r="AD47" s="15" t="s">
        <v>89</v>
      </c>
      <c r="AE47" s="62">
        <f>AE$46*AJ47/AJ$46</f>
        <v>124.75410470628672</v>
      </c>
      <c r="AF47" s="62">
        <f>AF$46*AL47/AL$46</f>
        <v>111.87197944979057</v>
      </c>
      <c r="AG47" s="62">
        <f t="shared" si="4"/>
        <v>100.29659134870258</v>
      </c>
      <c r="AH47" s="62">
        <f t="shared" si="5"/>
        <v>103.77168105874733</v>
      </c>
      <c r="AJ47" s="43">
        <v>98</v>
      </c>
      <c r="AL47" s="43">
        <v>97.7</v>
      </c>
      <c r="AO47" s="15" t="s">
        <v>89</v>
      </c>
      <c r="AP47" s="18">
        <f t="shared" si="12"/>
        <v>99.2</v>
      </c>
      <c r="AQ47" s="18">
        <f t="shared" si="13"/>
        <v>98.8</v>
      </c>
      <c r="AR47" s="18">
        <f t="shared" si="10"/>
        <v>100.1063959390863</v>
      </c>
      <c r="AS47" s="18">
        <f t="shared" si="11"/>
        <v>107.43092865916636</v>
      </c>
      <c r="AU47" s="47">
        <v>99.2</v>
      </c>
      <c r="AW47" s="47">
        <v>98.8</v>
      </c>
      <c r="BA47" s="18"/>
      <c r="BB47" s="18"/>
      <c r="BD47" s="30"/>
      <c r="BE47" s="30"/>
      <c r="BF47" s="30"/>
      <c r="BG47" s="30"/>
      <c r="BH47" s="30"/>
    </row>
    <row r="48" spans="1:60">
      <c r="A48" s="15" t="s">
        <v>90</v>
      </c>
      <c r="B48" s="16">
        <v>288284</v>
      </c>
      <c r="C48" s="16">
        <v>364309</v>
      </c>
      <c r="D48" s="16">
        <v>193708</v>
      </c>
      <c r="E48" s="16"/>
      <c r="F48" s="16"/>
      <c r="G48" s="16"/>
      <c r="I48" s="15" t="s">
        <v>90</v>
      </c>
      <c r="J48" s="16">
        <v>379497</v>
      </c>
      <c r="K48" s="16">
        <v>288284</v>
      </c>
      <c r="N48" s="16">
        <v>331300</v>
      </c>
      <c r="P48" s="16">
        <v>259651</v>
      </c>
      <c r="R48" s="15" t="s">
        <v>90</v>
      </c>
      <c r="S48" s="18">
        <f t="shared" si="2"/>
        <v>99.6</v>
      </c>
      <c r="T48" s="18">
        <f t="shared" si="3"/>
        <v>97.6</v>
      </c>
      <c r="U48" s="18">
        <f t="shared" si="0"/>
        <v>104.11677500285096</v>
      </c>
      <c r="V48" s="18">
        <f t="shared" si="1"/>
        <v>106.48635281590052</v>
      </c>
      <c r="X48" s="8">
        <v>99.6</v>
      </c>
      <c r="Y48" s="42">
        <v>104.2</v>
      </c>
      <c r="Z48" s="60"/>
      <c r="AA48" s="8">
        <v>97.6</v>
      </c>
      <c r="AB48" s="42">
        <v>101.9</v>
      </c>
      <c r="AD48" s="15" t="s">
        <v>90</v>
      </c>
      <c r="AE48" s="62">
        <f t="shared" ref="AE48:AE50" si="22">AE$46*AJ48/AJ$46</f>
        <v>124.62680459944359</v>
      </c>
      <c r="AF48" s="62">
        <f t="shared" ref="AF48:AF50" si="23">AF$46*AL48/AL$46</f>
        <v>109.46736167246651</v>
      </c>
      <c r="AG48" s="62">
        <f t="shared" si="4"/>
        <v>100.1942478881427</v>
      </c>
      <c r="AH48" s="62">
        <f t="shared" si="5"/>
        <v>101.54117409637915</v>
      </c>
      <c r="AJ48" s="43">
        <v>97.9</v>
      </c>
      <c r="AL48" s="43">
        <v>95.6</v>
      </c>
      <c r="AO48" s="15" t="s">
        <v>90</v>
      </c>
      <c r="AP48" s="18">
        <f t="shared" si="12"/>
        <v>98.9</v>
      </c>
      <c r="AQ48" s="18">
        <f t="shared" si="13"/>
        <v>97</v>
      </c>
      <c r="AR48" s="18">
        <f t="shared" si="10"/>
        <v>99.803654822335034</v>
      </c>
      <c r="AS48" s="18">
        <f t="shared" si="11"/>
        <v>106.47267458787547</v>
      </c>
      <c r="AU48" s="50">
        <v>98.9</v>
      </c>
      <c r="AV48" s="46">
        <v>103.6</v>
      </c>
      <c r="AW48" s="50">
        <v>97</v>
      </c>
      <c r="AX48" s="46">
        <v>101.3</v>
      </c>
      <c r="AY48" s="75">
        <v>101.3</v>
      </c>
      <c r="BA48" s="18"/>
      <c r="BB48" s="18"/>
      <c r="BD48" s="30"/>
      <c r="BE48" s="30"/>
      <c r="BF48" s="30"/>
      <c r="BG48" s="30"/>
      <c r="BH48" s="30"/>
    </row>
    <row r="49" spans="1:61" ht="18.5" thickBot="1">
      <c r="A49" s="15" t="s">
        <v>91</v>
      </c>
      <c r="B49" s="16">
        <v>287456</v>
      </c>
      <c r="C49" s="16">
        <v>365666</v>
      </c>
      <c r="D49" s="16">
        <v>201621</v>
      </c>
      <c r="E49" s="16"/>
      <c r="F49" s="16"/>
      <c r="G49" s="16"/>
      <c r="I49" s="15" t="s">
        <v>91</v>
      </c>
      <c r="J49" s="16">
        <v>355223</v>
      </c>
      <c r="K49" s="16">
        <v>287456</v>
      </c>
      <c r="N49" s="16">
        <v>315294</v>
      </c>
      <c r="P49" s="16">
        <v>260324</v>
      </c>
      <c r="R49" s="15" t="s">
        <v>91</v>
      </c>
      <c r="S49" s="18">
        <f t="shared" si="2"/>
        <v>94.8</v>
      </c>
      <c r="T49" s="18">
        <f t="shared" si="3"/>
        <v>94.3</v>
      </c>
      <c r="U49" s="18">
        <f t="shared" si="0"/>
        <v>99.099099099099107</v>
      </c>
      <c r="V49" s="18">
        <f t="shared" si="1"/>
        <v>102.88589211618256</v>
      </c>
      <c r="X49" s="11">
        <v>94.8</v>
      </c>
      <c r="Y49" s="43">
        <v>99</v>
      </c>
      <c r="Z49" s="60"/>
      <c r="AA49" s="11">
        <v>94.3</v>
      </c>
      <c r="AB49" s="43">
        <v>98.2</v>
      </c>
      <c r="AD49" s="15" t="s">
        <v>91</v>
      </c>
      <c r="AE49" s="62">
        <f t="shared" si="22"/>
        <v>124.11760417207098</v>
      </c>
      <c r="AF49" s="62">
        <f t="shared" si="23"/>
        <v>111.07044019068255</v>
      </c>
      <c r="AG49" s="62">
        <f t="shared" si="4"/>
        <v>99.784874045903095</v>
      </c>
      <c r="AH49" s="62">
        <f t="shared" si="5"/>
        <v>103.02817873795793</v>
      </c>
      <c r="AJ49" s="43">
        <v>97.5</v>
      </c>
      <c r="AL49" s="43">
        <v>97</v>
      </c>
      <c r="AO49" s="15" t="s">
        <v>91</v>
      </c>
      <c r="AP49" s="18">
        <f t="shared" si="12"/>
        <v>95.1</v>
      </c>
      <c r="AQ49" s="18">
        <f t="shared" si="13"/>
        <v>94.6</v>
      </c>
      <c r="AR49" s="18">
        <f t="shared" si="10"/>
        <v>95.968934010152282</v>
      </c>
      <c r="AS49" s="18">
        <f t="shared" si="11"/>
        <v>105.52296787698262</v>
      </c>
      <c r="AU49" s="69">
        <v>95.1</v>
      </c>
      <c r="AV49" s="47">
        <v>99.5</v>
      </c>
      <c r="AW49" s="69">
        <v>94.6</v>
      </c>
      <c r="AX49" s="47">
        <v>98.7</v>
      </c>
      <c r="AY49" s="73">
        <v>98.7</v>
      </c>
      <c r="BA49" s="18"/>
      <c r="BB49" s="18"/>
      <c r="BD49" s="30"/>
      <c r="BE49" s="30"/>
      <c r="BF49" s="30"/>
      <c r="BG49" s="30"/>
      <c r="BH49" s="30"/>
    </row>
    <row r="50" spans="1:61" ht="18.5" thickBot="1">
      <c r="A50" s="15" t="s">
        <v>148</v>
      </c>
      <c r="B50" s="16">
        <v>290580</v>
      </c>
      <c r="C50" s="16">
        <v>373466</v>
      </c>
      <c r="D50" s="16">
        <v>202236</v>
      </c>
      <c r="E50" s="16"/>
      <c r="F50" s="16"/>
      <c r="G50" s="16"/>
      <c r="I50" s="15" t="s">
        <v>148</v>
      </c>
      <c r="J50" s="16">
        <v>360276</v>
      </c>
      <c r="K50" s="16">
        <v>290580</v>
      </c>
      <c r="N50" s="16">
        <v>317321</v>
      </c>
      <c r="P50" s="16">
        <v>269859</v>
      </c>
      <c r="R50" s="15" t="s">
        <v>148</v>
      </c>
      <c r="S50" s="18">
        <f>S$49*Y50/Y$49</f>
        <v>95.757575757575751</v>
      </c>
      <c r="T50" s="18">
        <f>T$49*AB50/AB$49</f>
        <v>96.028513238289207</v>
      </c>
      <c r="U50" s="18">
        <f t="shared" si="0"/>
        <v>100.10010010010011</v>
      </c>
      <c r="V50" s="18">
        <f t="shared" si="1"/>
        <v>104.77178423236515</v>
      </c>
      <c r="W50" s="53"/>
      <c r="X50" s="56">
        <v>100</v>
      </c>
      <c r="Y50" s="44">
        <v>100</v>
      </c>
      <c r="Z50" s="65"/>
      <c r="AB50" s="44">
        <v>100</v>
      </c>
      <c r="AC50" s="57"/>
      <c r="AD50" s="15" t="s">
        <v>148</v>
      </c>
      <c r="AE50" s="62">
        <f t="shared" si="22"/>
        <v>125.13600502681618</v>
      </c>
      <c r="AF50" s="62">
        <f t="shared" si="23"/>
        <v>113.36055235956259</v>
      </c>
      <c r="AG50" s="62">
        <f t="shared" si="4"/>
        <v>100.60362173038229</v>
      </c>
      <c r="AH50" s="62">
        <f t="shared" si="5"/>
        <v>105.15247108307045</v>
      </c>
      <c r="AI50" s="57"/>
      <c r="AJ50" s="77">
        <v>98.3</v>
      </c>
      <c r="AK50" s="56">
        <v>100</v>
      </c>
      <c r="AL50" s="77">
        <v>99</v>
      </c>
      <c r="AM50" s="56">
        <v>100</v>
      </c>
      <c r="AO50" s="15" t="s">
        <v>148</v>
      </c>
      <c r="AP50" s="18">
        <f>AP$49*AV50/AV$49</f>
        <v>95.577889447236174</v>
      </c>
      <c r="AQ50" s="18">
        <f>AQ$49*AY50/AY$49</f>
        <v>95.845997973657546</v>
      </c>
      <c r="AR50" s="18">
        <f t="shared" si="10"/>
        <v>96.451189959952046</v>
      </c>
      <c r="AS50" s="18">
        <f t="shared" si="11"/>
        <v>104.58173228640496</v>
      </c>
      <c r="AU50" s="72">
        <v>100</v>
      </c>
      <c r="AV50" s="71">
        <v>100</v>
      </c>
      <c r="AX50" s="49">
        <v>100</v>
      </c>
      <c r="AY50" s="70">
        <v>100</v>
      </c>
      <c r="BA50" s="18">
        <f t="shared" ref="BA50:BA52" si="24">BA$54*BD50/BD$54</f>
        <v>95.145631067961162</v>
      </c>
      <c r="BB50" s="18">
        <f t="shared" ref="BB50:BB52" si="25">BB$54*BF50/BF$54</f>
        <v>99.394550958627661</v>
      </c>
      <c r="BD50" s="54">
        <v>100</v>
      </c>
      <c r="BE50" s="74"/>
      <c r="BF50" s="54">
        <v>100</v>
      </c>
      <c r="BG50" s="74"/>
      <c r="BH50" s="52"/>
      <c r="BI50" s="66"/>
    </row>
    <row r="51" spans="1:61" ht="18.5" thickBot="1">
      <c r="A51" s="15" t="s">
        <v>149</v>
      </c>
      <c r="B51" s="16">
        <v>300747</v>
      </c>
      <c r="C51" s="16">
        <v>381827</v>
      </c>
      <c r="D51" s="16">
        <v>211384</v>
      </c>
      <c r="E51" s="16"/>
      <c r="F51" s="16"/>
      <c r="G51" s="16"/>
      <c r="I51" s="15" t="s">
        <v>149</v>
      </c>
      <c r="J51" s="16">
        <v>362296</v>
      </c>
      <c r="K51" s="16">
        <v>300747</v>
      </c>
      <c r="N51" s="16">
        <v>316792</v>
      </c>
      <c r="P51" s="16">
        <v>282312</v>
      </c>
      <c r="R51" s="15" t="s">
        <v>149</v>
      </c>
      <c r="S51" s="18">
        <f>S$49*Y51/Y$49</f>
        <v>95.949090909090899</v>
      </c>
      <c r="T51" s="18">
        <f t="shared" ref="T51:T54" si="26">T$49*AB51/AB$49</f>
        <v>96.50865580448064</v>
      </c>
      <c r="U51" s="18">
        <f t="shared" si="0"/>
        <v>100.30030030030029</v>
      </c>
      <c r="V51" s="18">
        <f t="shared" si="1"/>
        <v>105.29564315352695</v>
      </c>
      <c r="X51" s="43">
        <v>100.2</v>
      </c>
      <c r="Y51" s="45">
        <v>100.2</v>
      </c>
      <c r="Z51" s="60"/>
      <c r="AB51" s="43">
        <v>100.5</v>
      </c>
      <c r="AC51" s="9"/>
      <c r="AD51" s="15" t="s">
        <v>149</v>
      </c>
      <c r="AE51" s="62">
        <f>AE$50*AK51/AK$50</f>
        <v>129.89117321783519</v>
      </c>
      <c r="AF51" s="62">
        <f>AF$50*AM51/AM$50</f>
        <v>117.66825334922596</v>
      </c>
      <c r="AG51" s="62">
        <f t="shared" si="4"/>
        <v>104.42655935613681</v>
      </c>
      <c r="AH51" s="62">
        <f t="shared" si="5"/>
        <v>109.14826498422713</v>
      </c>
      <c r="AI51" s="9"/>
      <c r="AJ51" s="9"/>
      <c r="AK51" s="43">
        <v>103.8</v>
      </c>
      <c r="AL51" s="9"/>
      <c r="AM51" s="43">
        <v>103.8</v>
      </c>
      <c r="AO51" s="15" t="s">
        <v>149</v>
      </c>
      <c r="AP51" s="18">
        <f>AP$49*AV51/AV$49</f>
        <v>95.386733668341705</v>
      </c>
      <c r="AQ51" s="18">
        <f>AQ$49*AY51/AY$49</f>
        <v>95.941843971631201</v>
      </c>
      <c r="AR51" s="18">
        <f t="shared" si="10"/>
        <v>96.258287580032146</v>
      </c>
      <c r="AS51" s="18">
        <f t="shared" si="11"/>
        <v>103.64889225610004</v>
      </c>
      <c r="AU51" s="47">
        <v>99.8</v>
      </c>
      <c r="AV51" s="51">
        <v>99.8</v>
      </c>
      <c r="AX51" s="48">
        <v>100.1</v>
      </c>
      <c r="AY51" s="73">
        <v>100.1</v>
      </c>
      <c r="BA51" s="18">
        <f t="shared" si="24"/>
        <v>99.617475728155341</v>
      </c>
      <c r="BB51" s="18">
        <f t="shared" si="25"/>
        <v>104.06609485368317</v>
      </c>
      <c r="BD51" s="47">
        <v>104.7</v>
      </c>
      <c r="BE51" s="52"/>
      <c r="BF51" s="47">
        <v>104.7</v>
      </c>
      <c r="BG51" s="52"/>
      <c r="BH51" s="52"/>
      <c r="BI51" s="66"/>
    </row>
    <row r="52" spans="1:61">
      <c r="A52" s="15" t="s">
        <v>150</v>
      </c>
      <c r="B52" s="16">
        <v>289177</v>
      </c>
      <c r="C52" s="16">
        <v>349088</v>
      </c>
      <c r="D52" s="16">
        <v>215702</v>
      </c>
      <c r="E52" s="16"/>
      <c r="F52" s="16"/>
      <c r="G52" s="16"/>
      <c r="I52" s="15" t="s">
        <v>150</v>
      </c>
      <c r="J52" s="16">
        <v>356649</v>
      </c>
      <c r="K52" s="16">
        <v>289177</v>
      </c>
      <c r="N52" s="16">
        <v>314126</v>
      </c>
      <c r="P52" s="16">
        <v>267980</v>
      </c>
      <c r="R52" s="15" t="s">
        <v>150</v>
      </c>
      <c r="S52" s="18">
        <f>S$50*X52/X$50</f>
        <v>95.087272727272719</v>
      </c>
      <c r="T52" s="18">
        <f t="shared" si="26"/>
        <v>95.644399185336027</v>
      </c>
      <c r="U52" s="18">
        <f t="shared" si="0"/>
        <v>99.3993993993994</v>
      </c>
      <c r="V52" s="18">
        <f t="shared" si="1"/>
        <v>104.35269709543564</v>
      </c>
      <c r="X52" s="43">
        <v>99.3</v>
      </c>
      <c r="Y52" s="42">
        <v>98.9</v>
      </c>
      <c r="AA52" s="6">
        <v>103.7</v>
      </c>
      <c r="AB52" s="43">
        <v>99.6</v>
      </c>
      <c r="AC52" s="9"/>
      <c r="AD52" s="15" t="s">
        <v>150</v>
      </c>
      <c r="AE52" s="62">
        <f t="shared" ref="AE52:AE55" si="27">AE$50*AK52/AK$50</f>
        <v>123.38410095644075</v>
      </c>
      <c r="AF52" s="62">
        <f t="shared" ref="AF52:AF55" si="28">AF$50*AM52/AM$50</f>
        <v>111.77350462652871</v>
      </c>
      <c r="AG52" s="62">
        <f t="shared" si="4"/>
        <v>99.195171026156927</v>
      </c>
      <c r="AH52" s="62">
        <f t="shared" si="5"/>
        <v>103.68033648790747</v>
      </c>
      <c r="AI52" s="9"/>
      <c r="AJ52" s="9"/>
      <c r="AK52" s="43">
        <v>98.6</v>
      </c>
      <c r="AL52" s="9"/>
      <c r="AM52" s="43">
        <v>98.6</v>
      </c>
      <c r="AO52" s="15" t="s">
        <v>150</v>
      </c>
      <c r="AP52" s="18">
        <f>AP$51*AU52/AU$51</f>
        <v>94.526532663316587</v>
      </c>
      <c r="AQ52" s="18">
        <f>AQ$49*AY52/AY$49</f>
        <v>95.079229989868281</v>
      </c>
      <c r="AR52" s="18">
        <f t="shared" si="10"/>
        <v>95.390226870392581</v>
      </c>
      <c r="AS52" s="18">
        <f t="shared" si="11"/>
        <v>102.72437290000002</v>
      </c>
      <c r="AU52" s="50">
        <v>98.9</v>
      </c>
      <c r="AV52" s="46">
        <v>99.7</v>
      </c>
      <c r="AX52" s="46">
        <v>104.5</v>
      </c>
      <c r="AY52" s="73">
        <v>99.2</v>
      </c>
      <c r="BA52" s="18">
        <f t="shared" si="24"/>
        <v>94.099029126213594</v>
      </c>
      <c r="BB52" s="18">
        <f t="shared" si="25"/>
        <v>98.301210898082772</v>
      </c>
      <c r="BD52" s="47">
        <v>98.9</v>
      </c>
      <c r="BE52" s="52"/>
      <c r="BF52" s="47">
        <v>98.9</v>
      </c>
      <c r="BG52" s="52"/>
      <c r="BH52" s="52"/>
      <c r="BI52" s="66"/>
    </row>
    <row r="53" spans="1:61" ht="18.5" thickBot="1">
      <c r="A53" s="15" t="s">
        <v>151</v>
      </c>
      <c r="B53" s="16">
        <v>294072</v>
      </c>
      <c r="C53" s="16">
        <v>356584</v>
      </c>
      <c r="D53" s="16">
        <v>217498</v>
      </c>
      <c r="E53" s="16"/>
      <c r="F53" s="16"/>
      <c r="G53" s="16"/>
      <c r="I53" s="15" t="s">
        <v>151</v>
      </c>
      <c r="J53" s="16">
        <v>357972</v>
      </c>
      <c r="K53" s="16">
        <v>294072</v>
      </c>
      <c r="N53" s="16">
        <v>314048</v>
      </c>
      <c r="P53" s="16">
        <v>272519</v>
      </c>
      <c r="R53" s="15" t="s">
        <v>151</v>
      </c>
      <c r="S53" s="18">
        <f t="shared" ref="S53:S55" si="29">S$50*X53/X$50</f>
        <v>94.8</v>
      </c>
      <c r="T53" s="18">
        <f t="shared" si="26"/>
        <v>94.876171079429739</v>
      </c>
      <c r="U53" s="18">
        <f t="shared" si="0"/>
        <v>99.099099099099107</v>
      </c>
      <c r="V53" s="18">
        <f t="shared" si="1"/>
        <v>103.51452282157675</v>
      </c>
      <c r="X53" s="43">
        <v>99</v>
      </c>
      <c r="Y53" s="43">
        <v>98.9</v>
      </c>
      <c r="AA53" s="8">
        <v>103.1</v>
      </c>
      <c r="AB53" s="43">
        <v>98.8</v>
      </c>
      <c r="AC53" s="9"/>
      <c r="AD53" s="15" t="s">
        <v>151</v>
      </c>
      <c r="AE53" s="62">
        <f t="shared" si="27"/>
        <v>123.88464497654803</v>
      </c>
      <c r="AF53" s="62">
        <f t="shared" si="28"/>
        <v>111.32006241709047</v>
      </c>
      <c r="AG53" s="62">
        <f t="shared" si="4"/>
        <v>99.597585513078471</v>
      </c>
      <c r="AH53" s="62">
        <f t="shared" si="5"/>
        <v>103.25972660357519</v>
      </c>
      <c r="AI53" s="9"/>
      <c r="AJ53" s="9"/>
      <c r="AK53" s="43">
        <v>99</v>
      </c>
      <c r="AL53" s="9"/>
      <c r="AM53" s="43">
        <v>98.2</v>
      </c>
      <c r="AO53" s="15" t="s">
        <v>151</v>
      </c>
      <c r="AP53" s="18">
        <f>AP$51*AU53/AU$51</f>
        <v>94.144221105527635</v>
      </c>
      <c r="AQ53" s="18">
        <f>AQ$49*AY53/AY$49</f>
        <v>94.216616008105348</v>
      </c>
      <c r="AR53" s="18">
        <f t="shared" si="10"/>
        <v>95.004422110552767</v>
      </c>
      <c r="AS53" s="18">
        <f t="shared" si="11"/>
        <v>101.80810000000001</v>
      </c>
      <c r="AU53" s="69">
        <v>98.5</v>
      </c>
      <c r="AV53" s="47">
        <v>99.4</v>
      </c>
      <c r="AX53" s="47">
        <v>103.6</v>
      </c>
      <c r="AY53" s="73">
        <v>98.3</v>
      </c>
      <c r="BA53" s="18">
        <f>BA$54*BD53/BD$54</f>
        <v>94.860194174757282</v>
      </c>
      <c r="BB53" s="18">
        <f>BB$54*BF53/BF$54</f>
        <v>98.301210898082772</v>
      </c>
      <c r="BD53" s="47">
        <v>99.7</v>
      </c>
      <c r="BE53" s="52"/>
      <c r="BF53" s="47">
        <v>98.9</v>
      </c>
      <c r="BG53" s="52"/>
      <c r="BH53" s="52"/>
      <c r="BI53" s="66"/>
    </row>
    <row r="54" spans="1:61" ht="18.5" thickBot="1">
      <c r="A54" s="15" t="s">
        <v>152</v>
      </c>
      <c r="B54" s="16">
        <v>298722</v>
      </c>
      <c r="C54" s="16">
        <v>361943</v>
      </c>
      <c r="D54" s="16">
        <v>220907</v>
      </c>
      <c r="E54" s="16"/>
      <c r="F54" s="16"/>
      <c r="G54" s="16"/>
      <c r="I54" s="15" t="s">
        <v>152</v>
      </c>
      <c r="J54" s="16">
        <v>363338</v>
      </c>
      <c r="K54" s="16">
        <v>298722</v>
      </c>
      <c r="N54" s="16">
        <v>316567</v>
      </c>
      <c r="P54" s="16">
        <v>283378</v>
      </c>
      <c r="R54" s="15" t="s">
        <v>152</v>
      </c>
      <c r="S54" s="18">
        <f t="shared" si="29"/>
        <v>95.661818181818177</v>
      </c>
      <c r="T54" s="18">
        <f t="shared" si="26"/>
        <v>92.571486761710801</v>
      </c>
      <c r="U54" s="18">
        <f>S54*U$55/S$55</f>
        <v>100</v>
      </c>
      <c r="V54" s="18">
        <f>T54*V$55/T$55</f>
        <v>101</v>
      </c>
      <c r="X54" s="43">
        <v>99.9</v>
      </c>
      <c r="Y54" s="43">
        <v>100</v>
      </c>
      <c r="AA54" s="8">
        <v>101</v>
      </c>
      <c r="AB54" s="45">
        <v>96.4</v>
      </c>
      <c r="AC54" s="9"/>
      <c r="AD54" s="15" t="s">
        <v>152</v>
      </c>
      <c r="AE54" s="62">
        <f t="shared" si="27"/>
        <v>124.13491698660165</v>
      </c>
      <c r="AF54" s="62">
        <f t="shared" si="28"/>
        <v>108.25932750338227</v>
      </c>
      <c r="AG54" s="62">
        <f>AE54*AG$55/AE$55</f>
        <v>99.798792756539243</v>
      </c>
      <c r="AH54" s="62">
        <f>AF54*AH$55/AF$55</f>
        <v>100.42060988433228</v>
      </c>
      <c r="AI54" s="9"/>
      <c r="AJ54" s="6">
        <v>99.8</v>
      </c>
      <c r="AK54" s="43">
        <v>99.2</v>
      </c>
      <c r="AL54" s="42">
        <v>100.3</v>
      </c>
      <c r="AM54" s="10">
        <v>95.5</v>
      </c>
      <c r="AO54" s="15" t="s">
        <v>152</v>
      </c>
      <c r="AP54" s="18">
        <f>AV54*AU$53/AV$53</f>
        <v>98.995472837022149</v>
      </c>
      <c r="AQ54" s="18">
        <f>AQ$49*AY54/AY$49</f>
        <v>91.532928064842949</v>
      </c>
      <c r="AR54" s="18">
        <f>AR$55*AP54/AP$55</f>
        <v>99.90000000000002</v>
      </c>
      <c r="AS54" s="18">
        <f>AQ$54*AS55/AQ$55</f>
        <v>100.9</v>
      </c>
      <c r="AV54" s="47">
        <v>99.9</v>
      </c>
      <c r="AX54" s="47">
        <v>100.9</v>
      </c>
      <c r="AY54" s="76">
        <v>95.5</v>
      </c>
      <c r="BA54" s="18">
        <f>BE54</f>
        <v>98</v>
      </c>
      <c r="BB54" s="18">
        <f>BG54</f>
        <v>98.5</v>
      </c>
      <c r="BD54" s="50">
        <v>103</v>
      </c>
      <c r="BE54" s="81">
        <v>98</v>
      </c>
      <c r="BF54" s="50">
        <v>99.1</v>
      </c>
      <c r="BG54" s="46">
        <v>98.5</v>
      </c>
      <c r="BH54" s="52"/>
      <c r="BI54" s="66"/>
    </row>
    <row r="55" spans="1:61" ht="18.5" thickBot="1">
      <c r="A55" s="15" t="s">
        <v>153</v>
      </c>
      <c r="B55" s="16">
        <v>289616</v>
      </c>
      <c r="C55" s="16">
        <v>359827</v>
      </c>
      <c r="D55" s="16">
        <v>209762</v>
      </c>
      <c r="E55" s="16"/>
      <c r="F55" s="16"/>
      <c r="G55" s="16"/>
      <c r="I55" s="15" t="s">
        <v>153</v>
      </c>
      <c r="J55" s="16">
        <v>357949</v>
      </c>
      <c r="K55" s="16">
        <v>289616</v>
      </c>
      <c r="N55" s="16">
        <v>313801</v>
      </c>
      <c r="P55" s="16">
        <v>283784</v>
      </c>
      <c r="R55" s="15" t="s">
        <v>153</v>
      </c>
      <c r="S55" s="18">
        <f t="shared" si="29"/>
        <v>95.661818181818177</v>
      </c>
      <c r="T55" s="18">
        <f>T$54*AA55/AA$54</f>
        <v>91.654937387832476</v>
      </c>
      <c r="U55" s="80">
        <v>100</v>
      </c>
      <c r="V55" s="80">
        <v>100</v>
      </c>
      <c r="X55" s="45">
        <v>99.9</v>
      </c>
      <c r="Y55" s="44">
        <v>100</v>
      </c>
      <c r="AA55" s="44">
        <v>100</v>
      </c>
      <c r="AC55" s="9"/>
      <c r="AD55" s="15" t="s">
        <v>153</v>
      </c>
      <c r="AE55" s="62">
        <f t="shared" si="27"/>
        <v>124.38518899665529</v>
      </c>
      <c r="AF55" s="62">
        <f t="shared" si="28"/>
        <v>107.80588529394402</v>
      </c>
      <c r="AG55" s="79">
        <v>100</v>
      </c>
      <c r="AH55" s="79">
        <v>100</v>
      </c>
      <c r="AI55" s="9"/>
      <c r="AJ55" s="55">
        <v>100</v>
      </c>
      <c r="AK55" s="45">
        <v>99.4</v>
      </c>
      <c r="AL55" s="44">
        <v>100</v>
      </c>
      <c r="AM55" s="13">
        <v>95.1</v>
      </c>
      <c r="AO55" s="15" t="s">
        <v>153</v>
      </c>
      <c r="AP55" s="18">
        <f t="shared" ref="AP55:AP58" si="30">AV55*AU$53/AV$53</f>
        <v>99.094567404426556</v>
      </c>
      <c r="AQ55" s="18">
        <f>AQ$54*AX55/AX$54</f>
        <v>90.716479747118868</v>
      </c>
      <c r="AR55" s="18">
        <v>100</v>
      </c>
      <c r="AS55" s="18">
        <v>100</v>
      </c>
      <c r="AU55" s="53"/>
      <c r="AV55" s="49">
        <v>100</v>
      </c>
      <c r="AX55" s="49">
        <v>100</v>
      </c>
      <c r="BA55" s="18">
        <f>BE55</f>
        <v>100</v>
      </c>
      <c r="BB55" s="18">
        <f>BG55</f>
        <v>100</v>
      </c>
      <c r="BD55" s="69">
        <v>105.1</v>
      </c>
      <c r="BE55" s="82">
        <v>100</v>
      </c>
      <c r="BF55" s="69">
        <v>100.6</v>
      </c>
      <c r="BG55" s="49">
        <v>100</v>
      </c>
      <c r="BH55" s="53"/>
      <c r="BI55" s="66"/>
    </row>
    <row r="56" spans="1:61">
      <c r="A56" s="15" t="s">
        <v>154</v>
      </c>
      <c r="B56" s="16">
        <v>293641</v>
      </c>
      <c r="C56" s="16">
        <v>361799</v>
      </c>
      <c r="D56" s="16">
        <v>215000</v>
      </c>
      <c r="E56" s="16"/>
      <c r="F56" s="16"/>
      <c r="G56" s="16"/>
      <c r="I56" s="15" t="s">
        <v>154</v>
      </c>
      <c r="J56" s="16">
        <v>361593</v>
      </c>
      <c r="K56" s="16">
        <v>293641</v>
      </c>
      <c r="N56" s="16">
        <v>315590</v>
      </c>
      <c r="P56" s="16">
        <v>280575</v>
      </c>
      <c r="R56" s="15" t="s">
        <v>154</v>
      </c>
      <c r="S56" s="18">
        <f>S$55*Y56/Y$55</f>
        <v>96.809760000000011</v>
      </c>
      <c r="T56" s="18">
        <f t="shared" ref="T56:T58" si="31">T$54*AA56/AA$54</f>
        <v>92.84645157387429</v>
      </c>
      <c r="U56" s="18">
        <f>S$56*U55/S$55</f>
        <v>101.20000000000002</v>
      </c>
      <c r="V56" s="18">
        <f>T$56*V55/T$55</f>
        <v>101.3</v>
      </c>
      <c r="Y56" s="43">
        <v>101.2</v>
      </c>
      <c r="AA56" s="43">
        <v>101.3</v>
      </c>
      <c r="AD56" s="15" t="s">
        <v>154</v>
      </c>
      <c r="AE56" s="62">
        <f>AE$55*AJ56/AJ$55</f>
        <v>126.12658164260847</v>
      </c>
      <c r="AF56" s="62">
        <f>AF$55*AL56/AL$55</f>
        <v>109.42297357335318</v>
      </c>
      <c r="AG56" s="62">
        <f>AE$56*AG55/AE$55</f>
        <v>101.4</v>
      </c>
      <c r="AH56" s="62">
        <f>AF56*AH$55/AF$55</f>
        <v>101.5</v>
      </c>
      <c r="AJ56" s="43">
        <v>101.4</v>
      </c>
      <c r="AL56" s="43">
        <v>101.5</v>
      </c>
      <c r="AO56" s="15" t="s">
        <v>154</v>
      </c>
      <c r="AP56" s="18">
        <f t="shared" si="30"/>
        <v>99.788229376257547</v>
      </c>
      <c r="AQ56" s="18">
        <f>AQ$54*AX56/AX$54</f>
        <v>91.442211585095833</v>
      </c>
      <c r="AR56" s="18">
        <f>AP$56*AR55/AP$55</f>
        <v>100.7</v>
      </c>
      <c r="AS56" s="18">
        <f>AQ$56*AS55/AQ$55</f>
        <v>100.80000000000001</v>
      </c>
      <c r="AV56" s="47">
        <v>100.7</v>
      </c>
      <c r="AX56" s="47">
        <v>100.8</v>
      </c>
      <c r="BA56" s="18">
        <f t="shared" ref="BA56:BA58" si="32">BE56</f>
        <v>98.8</v>
      </c>
      <c r="BB56" s="18">
        <f t="shared" ref="BB56:BB58" si="33">BG56</f>
        <v>98.9</v>
      </c>
      <c r="BD56" s="52"/>
      <c r="BE56" s="47">
        <v>98.8</v>
      </c>
      <c r="BF56" s="52"/>
      <c r="BG56" s="47">
        <v>98.9</v>
      </c>
      <c r="BH56" s="52"/>
      <c r="BI56" s="66"/>
    </row>
    <row r="57" spans="1:61">
      <c r="A57" s="15" t="s">
        <v>155</v>
      </c>
      <c r="B57" s="16">
        <v>293646</v>
      </c>
      <c r="C57" s="16">
        <v>360620</v>
      </c>
      <c r="D57" s="16">
        <v>213912</v>
      </c>
      <c r="E57" s="16"/>
      <c r="F57" s="16"/>
      <c r="G57" s="16"/>
      <c r="I57" s="15" t="s">
        <v>155</v>
      </c>
      <c r="J57" s="16">
        <v>363295</v>
      </c>
      <c r="K57" s="16">
        <v>293646</v>
      </c>
      <c r="N57" s="16">
        <v>316966</v>
      </c>
      <c r="P57" s="16">
        <v>277009</v>
      </c>
      <c r="R57" s="15" t="s">
        <v>155</v>
      </c>
      <c r="S57" s="18">
        <f t="shared" ref="S57:S58" si="34">S$55*Y57/Y$55</f>
        <v>97.28806909090909</v>
      </c>
      <c r="T57" s="18">
        <f t="shared" si="31"/>
        <v>92.754796636486475</v>
      </c>
      <c r="U57" s="18">
        <f t="shared" ref="U57:U58" si="35">S$56*U56/S$55</f>
        <v>102.41440000000004</v>
      </c>
      <c r="V57" s="18">
        <f t="shared" ref="V57:V58" si="36">T$56*V56/T$55</f>
        <v>102.61689999999999</v>
      </c>
      <c r="Y57" s="43">
        <v>101.7</v>
      </c>
      <c r="AA57" s="43">
        <v>101.2</v>
      </c>
      <c r="AD57" s="15" t="s">
        <v>155</v>
      </c>
      <c r="AE57" s="62">
        <f t="shared" ref="AE57:AE58" si="37">AE$55*AJ57/AJ$55</f>
        <v>126.25096683160511</v>
      </c>
      <c r="AF57" s="62">
        <f t="shared" ref="AF57:AF58" si="38">AF$55*AL57/AL$55</f>
        <v>107.80588529394402</v>
      </c>
      <c r="AG57" s="62">
        <f t="shared" ref="AG57:AG58" si="39">AE$56*AG56/AE$55</f>
        <v>102.81960000000001</v>
      </c>
      <c r="AH57" s="62">
        <f t="shared" ref="AH57:AH58" si="40">AF57*AH$55/AF$55</f>
        <v>100</v>
      </c>
      <c r="AJ57" s="43">
        <v>101.5</v>
      </c>
      <c r="AL57" s="43">
        <v>100</v>
      </c>
      <c r="AO57" s="15" t="s">
        <v>155</v>
      </c>
      <c r="AP57" s="18">
        <f t="shared" si="30"/>
        <v>100.18460764587523</v>
      </c>
      <c r="AQ57" s="18">
        <f>AQ$54*AX57/AX$54</f>
        <v>91.260778625601588</v>
      </c>
      <c r="AR57" s="18">
        <f t="shared" ref="AR57:AR58" si="41">AP$56*AR56/AP$55</f>
        <v>101.40490000000001</v>
      </c>
      <c r="AS57" s="18">
        <f t="shared" ref="AS57:AS58" si="42">AQ$56*AS56/AQ$55</f>
        <v>101.60640000000002</v>
      </c>
      <c r="AV57" s="47">
        <v>101.1</v>
      </c>
      <c r="AX57" s="47">
        <v>100.6</v>
      </c>
      <c r="BA57" s="18">
        <f t="shared" si="32"/>
        <v>97.6</v>
      </c>
      <c r="BB57" s="18">
        <f t="shared" si="33"/>
        <v>96.2</v>
      </c>
      <c r="BD57" s="52"/>
      <c r="BE57" s="47">
        <v>97.6</v>
      </c>
      <c r="BF57" s="52"/>
      <c r="BG57" s="47">
        <v>96.2</v>
      </c>
      <c r="BH57" s="52"/>
      <c r="BI57" s="66"/>
    </row>
    <row r="58" spans="1:61" ht="18.5" thickBot="1">
      <c r="A58" s="15" t="s">
        <v>156</v>
      </c>
      <c r="B58" s="16"/>
      <c r="C58" s="16"/>
      <c r="D58" s="16"/>
      <c r="E58" s="16"/>
      <c r="F58" s="16"/>
      <c r="G58" s="16"/>
      <c r="I58" s="15" t="s">
        <v>156</v>
      </c>
      <c r="J58" s="16"/>
      <c r="K58" s="15"/>
      <c r="N58" s="16"/>
      <c r="P58" s="16"/>
      <c r="R58" s="15" t="s">
        <v>156</v>
      </c>
      <c r="S58" s="18">
        <f t="shared" si="34"/>
        <v>98.436010909090911</v>
      </c>
      <c r="T58" s="18">
        <f t="shared" si="31"/>
        <v>92.754796636486475</v>
      </c>
      <c r="U58" s="18">
        <f t="shared" si="35"/>
        <v>103.64337280000005</v>
      </c>
      <c r="V58" s="18">
        <f t="shared" si="36"/>
        <v>103.95091969999997</v>
      </c>
      <c r="Y58" s="45">
        <v>102.9</v>
      </c>
      <c r="AA58" s="45">
        <v>101.2</v>
      </c>
      <c r="AD58" s="15" t="s">
        <v>156</v>
      </c>
      <c r="AE58" s="62">
        <f t="shared" si="37"/>
        <v>129.60936693451481</v>
      </c>
      <c r="AF58" s="62">
        <f t="shared" si="38"/>
        <v>109.31516768805925</v>
      </c>
      <c r="AG58" s="62">
        <f t="shared" si="39"/>
        <v>104.25907440000002</v>
      </c>
      <c r="AH58" s="62">
        <f t="shared" si="40"/>
        <v>101.40000000000002</v>
      </c>
      <c r="AJ58" s="45">
        <v>104.2</v>
      </c>
      <c r="AL58" s="45">
        <v>101.4</v>
      </c>
      <c r="AO58" s="15" t="s">
        <v>156</v>
      </c>
      <c r="AP58" s="18">
        <f t="shared" si="30"/>
        <v>101.57193158953721</v>
      </c>
      <c r="AQ58" s="18">
        <f>AQ$54*AX58/AX$54</f>
        <v>91.442211585095833</v>
      </c>
      <c r="AR58" s="18">
        <f t="shared" si="41"/>
        <v>102.11473430000001</v>
      </c>
      <c r="AS58" s="18">
        <f t="shared" si="42"/>
        <v>102.41925120000005</v>
      </c>
      <c r="AV58" s="48">
        <v>102.5</v>
      </c>
      <c r="AX58" s="48">
        <v>100.8</v>
      </c>
      <c r="BA58" s="18">
        <f t="shared" si="32"/>
        <v>98.4</v>
      </c>
      <c r="BB58" s="18">
        <f t="shared" si="33"/>
        <v>95.7</v>
      </c>
      <c r="BD58" s="52"/>
      <c r="BE58" s="48">
        <v>98.4</v>
      </c>
      <c r="BF58" s="52"/>
      <c r="BG58" s="48">
        <v>95.7</v>
      </c>
      <c r="BH58" s="52"/>
      <c r="BI58" s="66"/>
    </row>
    <row r="59" spans="1:61">
      <c r="A59" s="15" t="s">
        <v>157</v>
      </c>
      <c r="B59" s="16"/>
      <c r="C59" s="16"/>
      <c r="D59" s="16"/>
      <c r="E59" s="16"/>
      <c r="F59" s="16"/>
      <c r="G59" s="16"/>
      <c r="I59" s="15" t="s">
        <v>157</v>
      </c>
      <c r="J59" s="16"/>
      <c r="K59" s="15"/>
      <c r="N59" s="16"/>
      <c r="P59" s="16"/>
      <c r="R59" s="15" t="s">
        <v>157</v>
      </c>
      <c r="AD59" s="15" t="s">
        <v>157</v>
      </c>
      <c r="AO59" s="15" t="s">
        <v>157</v>
      </c>
      <c r="BD59" s="52"/>
      <c r="BE59" s="52"/>
      <c r="BF59" s="52"/>
      <c r="BG59" s="52"/>
      <c r="BH59" s="52"/>
      <c r="BI59" s="66"/>
    </row>
  </sheetData>
  <mergeCells count="9">
    <mergeCell ref="N3:P3"/>
    <mergeCell ref="BF4:BG4"/>
    <mergeCell ref="AU4:AV4"/>
    <mergeCell ref="AW4:AY4"/>
    <mergeCell ref="X4:Y4"/>
    <mergeCell ref="AA4:AB4"/>
    <mergeCell ref="AJ4:AK4"/>
    <mergeCell ref="AL4:AM4"/>
    <mergeCell ref="BD4:BE4"/>
  </mergeCells>
  <phoneticPr fontId="1"/>
  <pageMargins left="0.7" right="0.7" top="0.75" bottom="0.75" header="0.3" footer="0.3"/>
  <pageSetup paperSize="9" scale="43" orientation="portrait" r:id="rId1"/>
  <colBreaks count="1" manualBreakCount="1">
    <brk id="17" max="5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21058-14ED-4E78-9CF4-B8C58602CB16}">
  <dimension ref="A1:BE59"/>
  <sheetViews>
    <sheetView topLeftCell="O29" zoomScaleNormal="100" workbookViewId="0">
      <selection activeCell="BC4" sqref="BC4:BE40"/>
    </sheetView>
  </sheetViews>
  <sheetFormatPr defaultRowHeight="18"/>
  <cols>
    <col min="2" max="2" width="11.9140625" style="5" customWidth="1"/>
    <col min="4" max="4" width="12" style="5" customWidth="1"/>
    <col min="5" max="8" width="8.6640625" style="5"/>
    <col min="9" max="9" width="2.25" style="5" customWidth="1"/>
    <col min="11" max="11" width="12.6640625" style="14" customWidth="1"/>
    <col min="12" max="12" width="14.9140625" style="14" customWidth="1"/>
    <col min="13" max="13" width="12.6640625" style="14" customWidth="1"/>
    <col min="14" max="14" width="14.4140625" style="14" customWidth="1"/>
    <col min="15" max="15" width="2.9140625" style="52" customWidth="1"/>
    <col min="16" max="17" width="12.58203125" style="9" hidden="1" customWidth="1"/>
    <col min="18" max="18" width="3.5" style="9" hidden="1" customWidth="1"/>
    <col min="19" max="20" width="12.58203125" style="9" hidden="1" customWidth="1"/>
    <col min="21" max="21" width="2.9140625" style="3" customWidth="1"/>
    <col min="23" max="23" width="12.5" style="3" customWidth="1"/>
    <col min="24" max="24" width="15.33203125" style="3" customWidth="1"/>
    <col min="25" max="25" width="14.58203125" style="3" customWidth="1"/>
    <col min="26" max="26" width="15.58203125" style="3" customWidth="1"/>
    <col min="27" max="27" width="1.58203125" style="3" customWidth="1"/>
    <col min="28" max="30" width="12.58203125" style="3" hidden="1" customWidth="1"/>
    <col min="31" max="31" width="12.58203125" style="9" hidden="1" customWidth="1"/>
    <col min="32" max="32" width="2.58203125" style="14" customWidth="1"/>
    <col min="34" max="35" width="9.25" style="14" customWidth="1"/>
    <col min="36" max="36" width="8" style="14" customWidth="1"/>
    <col min="37" max="37" width="9.08203125" style="14" customWidth="1"/>
    <col min="38" max="38" width="3.33203125" customWidth="1"/>
    <col min="39" max="40" width="10.1640625" style="52" hidden="1" customWidth="1"/>
    <col min="41" max="41" width="0" style="52" hidden="1" customWidth="1"/>
    <col min="42" max="42" width="8.6640625" style="52" hidden="1" customWidth="1"/>
    <col min="43" max="43" width="8.6640625" style="66" hidden="1" customWidth="1"/>
    <col min="44" max="44" width="2.33203125" style="66" customWidth="1"/>
    <col min="45" max="45" width="8.25" style="52" customWidth="1"/>
    <col min="46" max="46" width="9.33203125" style="52" customWidth="1"/>
    <col min="47" max="47" width="3.83203125" style="66" customWidth="1"/>
    <col min="48" max="48" width="0.33203125" style="14" hidden="1" customWidth="1"/>
    <col min="49" max="49" width="10.9140625" style="14" hidden="1" customWidth="1"/>
    <col min="50" max="52" width="10.33203125" style="14" hidden="1" customWidth="1"/>
  </cols>
  <sheetData>
    <row r="1" spans="1:57">
      <c r="B1" s="5" t="s">
        <v>77</v>
      </c>
    </row>
    <row r="2" spans="1:57">
      <c r="A2" t="s">
        <v>182</v>
      </c>
      <c r="K2" s="14" t="s">
        <v>79</v>
      </c>
      <c r="P2" s="9" t="s">
        <v>79</v>
      </c>
      <c r="W2" s="3" t="s">
        <v>79</v>
      </c>
      <c r="AB2" s="3" t="s">
        <v>79</v>
      </c>
      <c r="AH2" s="52" t="s">
        <v>85</v>
      </c>
      <c r="AM2" s="52" t="s">
        <v>85</v>
      </c>
      <c r="AS2" s="52" t="s">
        <v>85</v>
      </c>
      <c r="AV2" s="14" t="s">
        <v>85</v>
      </c>
      <c r="BC2" t="s">
        <v>451</v>
      </c>
    </row>
    <row r="3" spans="1:57">
      <c r="B3" t="s">
        <v>79</v>
      </c>
      <c r="C3" s="5"/>
      <c r="F3" s="277" t="s">
        <v>85</v>
      </c>
      <c r="G3" s="278"/>
      <c r="H3" s="279"/>
      <c r="K3" s="18" t="s">
        <v>176</v>
      </c>
      <c r="L3" s="18"/>
      <c r="M3" s="18" t="s">
        <v>176</v>
      </c>
      <c r="N3" s="18"/>
      <c r="P3" s="62" t="s">
        <v>176</v>
      </c>
      <c r="Q3" s="62"/>
      <c r="R3" s="62"/>
      <c r="S3" s="62"/>
      <c r="T3" s="62"/>
      <c r="W3" s="9" t="s">
        <v>78</v>
      </c>
      <c r="X3" s="9"/>
      <c r="Y3" s="9"/>
      <c r="Z3" s="9"/>
      <c r="AB3" s="9" t="s">
        <v>78</v>
      </c>
      <c r="AC3" s="9"/>
      <c r="AD3" s="9"/>
      <c r="AH3" s="52" t="s">
        <v>176</v>
      </c>
      <c r="AI3" s="52"/>
      <c r="AJ3" s="52"/>
      <c r="AK3" s="52"/>
      <c r="AL3" s="52"/>
      <c r="AM3" s="52" t="s">
        <v>176</v>
      </c>
      <c r="AS3" s="52" t="s">
        <v>175</v>
      </c>
      <c r="AV3" s="14" t="s">
        <v>175</v>
      </c>
    </row>
    <row r="4" spans="1:57" s="24" customFormat="1" ht="91.5" customHeight="1">
      <c r="A4" s="37"/>
      <c r="B4" s="39" t="s">
        <v>81</v>
      </c>
      <c r="C4" s="37" t="s">
        <v>392</v>
      </c>
      <c r="D4" s="39" t="s">
        <v>80</v>
      </c>
      <c r="E4" s="40" t="s">
        <v>393</v>
      </c>
      <c r="F4" s="40" t="s">
        <v>362</v>
      </c>
      <c r="G4" s="39" t="s">
        <v>363</v>
      </c>
      <c r="H4" s="39" t="s">
        <v>392</v>
      </c>
      <c r="I4" s="28"/>
      <c r="J4" s="37"/>
      <c r="K4" s="78" t="s">
        <v>258</v>
      </c>
      <c r="L4" s="78" t="s">
        <v>259</v>
      </c>
      <c r="M4" s="78" t="s">
        <v>265</v>
      </c>
      <c r="N4" s="78" t="s">
        <v>263</v>
      </c>
      <c r="O4" s="67"/>
      <c r="P4" s="281" t="s">
        <v>82</v>
      </c>
      <c r="Q4" s="281"/>
      <c r="R4" s="64"/>
      <c r="S4" s="281" t="s">
        <v>83</v>
      </c>
      <c r="T4" s="281"/>
      <c r="U4" s="26"/>
      <c r="V4" s="37"/>
      <c r="W4" s="64" t="s">
        <v>260</v>
      </c>
      <c r="X4" s="64" t="s">
        <v>261</v>
      </c>
      <c r="Y4" s="64" t="s">
        <v>262</v>
      </c>
      <c r="Z4" s="64" t="s">
        <v>263</v>
      </c>
      <c r="AB4" s="281" t="s">
        <v>82</v>
      </c>
      <c r="AC4" s="281"/>
      <c r="AD4" s="281" t="s">
        <v>83</v>
      </c>
      <c r="AE4" s="281"/>
      <c r="AF4" s="29"/>
      <c r="AG4" s="37"/>
      <c r="AH4" s="78" t="s">
        <v>258</v>
      </c>
      <c r="AI4" s="78" t="s">
        <v>259</v>
      </c>
      <c r="AJ4" s="78" t="s">
        <v>265</v>
      </c>
      <c r="AK4" s="78" t="s">
        <v>263</v>
      </c>
      <c r="AL4" s="67"/>
      <c r="AM4" s="280" t="s">
        <v>82</v>
      </c>
      <c r="AN4" s="280"/>
      <c r="AO4" s="280" t="s">
        <v>83</v>
      </c>
      <c r="AP4" s="280"/>
      <c r="AQ4" s="280"/>
      <c r="AR4" s="68"/>
      <c r="AS4" s="78" t="s">
        <v>265</v>
      </c>
      <c r="AT4" s="78" t="s">
        <v>263</v>
      </c>
      <c r="AV4" s="280" t="s">
        <v>82</v>
      </c>
      <c r="AW4" s="280"/>
      <c r="AX4" s="280" t="s">
        <v>83</v>
      </c>
      <c r="AY4" s="280"/>
      <c r="AZ4" s="29"/>
      <c r="BC4" s="64"/>
      <c r="BD4" s="64" t="s">
        <v>396</v>
      </c>
      <c r="BE4" s="64" t="s">
        <v>395</v>
      </c>
    </row>
    <row r="5" spans="1:57">
      <c r="A5" s="15" t="s">
        <v>0</v>
      </c>
      <c r="B5" s="16"/>
      <c r="C5" s="16">
        <v>35699</v>
      </c>
      <c r="D5" s="16">
        <v>39360</v>
      </c>
      <c r="E5" s="16">
        <v>35712</v>
      </c>
      <c r="F5" s="16"/>
      <c r="G5" s="16">
        <v>36752</v>
      </c>
      <c r="H5" s="16"/>
      <c r="J5" s="15" t="s">
        <v>0</v>
      </c>
      <c r="K5" s="18"/>
      <c r="L5" s="18"/>
      <c r="M5" s="18"/>
      <c r="N5" s="18"/>
      <c r="U5" s="9"/>
      <c r="V5" s="15" t="s">
        <v>0</v>
      </c>
      <c r="W5" s="62"/>
      <c r="X5" s="62"/>
      <c r="Y5" s="62"/>
      <c r="Z5" s="62"/>
      <c r="AA5" s="9"/>
      <c r="AB5" s="9"/>
      <c r="AC5" s="9"/>
      <c r="AD5" s="9"/>
      <c r="AG5" s="15" t="s">
        <v>0</v>
      </c>
      <c r="AH5" s="18"/>
      <c r="AI5" s="18"/>
      <c r="AJ5" s="18"/>
      <c r="AK5" s="18"/>
      <c r="AS5" s="18"/>
      <c r="AT5" s="18"/>
      <c r="BC5" s="62" t="s">
        <v>37</v>
      </c>
      <c r="BD5" s="62">
        <v>94.05794472493065</v>
      </c>
      <c r="BE5" s="62"/>
    </row>
    <row r="6" spans="1:57">
      <c r="A6" s="15" t="s">
        <v>18</v>
      </c>
      <c r="B6" s="16"/>
      <c r="C6" s="16">
        <v>38976</v>
      </c>
      <c r="D6" s="16">
        <v>43925</v>
      </c>
      <c r="E6" s="16">
        <v>38949</v>
      </c>
      <c r="F6" s="16"/>
      <c r="G6" s="16">
        <v>40712</v>
      </c>
      <c r="H6" s="16"/>
      <c r="J6" s="15" t="s">
        <v>18</v>
      </c>
      <c r="K6" s="18"/>
      <c r="L6" s="18"/>
      <c r="M6" s="18"/>
      <c r="N6" s="18"/>
      <c r="U6" s="9"/>
      <c r="V6" s="15" t="s">
        <v>18</v>
      </c>
      <c r="W6" s="62"/>
      <c r="X6" s="62"/>
      <c r="Y6" s="62"/>
      <c r="Z6" s="62"/>
      <c r="AA6" s="9"/>
      <c r="AB6" s="9"/>
      <c r="AC6" s="9"/>
      <c r="AD6" s="9"/>
      <c r="AG6" s="15" t="s">
        <v>18</v>
      </c>
      <c r="AH6" s="18"/>
      <c r="AI6" s="18"/>
      <c r="AJ6" s="18"/>
      <c r="AK6" s="18"/>
      <c r="AS6" s="18"/>
      <c r="AT6" s="18"/>
      <c r="BC6" s="62" t="s">
        <v>38</v>
      </c>
      <c r="BD6" s="62">
        <v>93.686907467633091</v>
      </c>
      <c r="BE6" s="62"/>
    </row>
    <row r="7" spans="1:57">
      <c r="A7" s="15" t="s">
        <v>21</v>
      </c>
      <c r="B7" s="16"/>
      <c r="C7" s="16">
        <v>46674</v>
      </c>
      <c r="D7" s="16">
        <v>48714</v>
      </c>
      <c r="E7" s="16">
        <v>46575</v>
      </c>
      <c r="F7" s="16"/>
      <c r="G7" s="16">
        <v>45243</v>
      </c>
      <c r="H7" s="16"/>
      <c r="J7" s="15" t="s">
        <v>21</v>
      </c>
      <c r="K7" s="18"/>
      <c r="L7" s="18"/>
      <c r="M7" s="18"/>
      <c r="N7" s="18"/>
      <c r="U7" s="9"/>
      <c r="V7" s="15" t="s">
        <v>21</v>
      </c>
      <c r="W7" s="62"/>
      <c r="X7" s="62"/>
      <c r="Y7" s="62"/>
      <c r="Z7" s="62"/>
      <c r="AA7" s="9"/>
      <c r="AB7" s="9"/>
      <c r="AC7" s="9"/>
      <c r="AD7" s="9"/>
      <c r="AG7" s="15" t="s">
        <v>21</v>
      </c>
      <c r="AH7" s="18"/>
      <c r="AI7" s="18"/>
      <c r="AJ7" s="18"/>
      <c r="AK7" s="18"/>
      <c r="AS7" s="18"/>
      <c r="AT7" s="18"/>
      <c r="BC7" s="62" t="s">
        <v>39</v>
      </c>
      <c r="BD7" s="62">
        <v>92.759314324389194</v>
      </c>
      <c r="BE7" s="62"/>
    </row>
    <row r="8" spans="1:57">
      <c r="A8" s="15" t="s">
        <v>22</v>
      </c>
      <c r="B8" s="16"/>
      <c r="C8" s="16">
        <v>51161</v>
      </c>
      <c r="D8" s="16">
        <v>55405</v>
      </c>
      <c r="E8" s="16">
        <v>51161</v>
      </c>
      <c r="F8" s="16"/>
      <c r="G8" s="16">
        <v>51529</v>
      </c>
      <c r="H8" s="16"/>
      <c r="J8" s="15" t="s">
        <v>22</v>
      </c>
      <c r="K8" s="18"/>
      <c r="L8" s="18"/>
      <c r="M8" s="18"/>
      <c r="N8" s="18"/>
      <c r="U8" s="9"/>
      <c r="V8" s="15" t="s">
        <v>22</v>
      </c>
      <c r="W8" s="62"/>
      <c r="X8" s="62"/>
      <c r="Y8" s="62"/>
      <c r="Z8" s="62"/>
      <c r="AA8" s="9"/>
      <c r="AB8" s="9"/>
      <c r="AC8" s="9"/>
      <c r="AD8" s="9"/>
      <c r="AG8" s="15" t="s">
        <v>22</v>
      </c>
      <c r="AH8" s="18"/>
      <c r="AI8" s="18"/>
      <c r="AJ8" s="18"/>
      <c r="AK8" s="18"/>
      <c r="AS8" s="18"/>
      <c r="AT8" s="18"/>
      <c r="BC8" s="62" t="s">
        <v>40</v>
      </c>
      <c r="BD8" s="62">
        <v>94.243463353579429</v>
      </c>
      <c r="BE8" s="62"/>
    </row>
    <row r="9" spans="1:57" ht="18.5" thickBot="1">
      <c r="A9" s="15" t="s">
        <v>23</v>
      </c>
      <c r="B9" s="16"/>
      <c r="C9" s="16">
        <v>55637</v>
      </c>
      <c r="D9" s="16">
        <v>64333</v>
      </c>
      <c r="E9" s="16">
        <v>55641</v>
      </c>
      <c r="F9" s="16"/>
      <c r="G9" s="16">
        <v>59664</v>
      </c>
      <c r="H9" s="16"/>
      <c r="J9" s="15" t="s">
        <v>23</v>
      </c>
      <c r="K9" s="18"/>
      <c r="L9" s="18"/>
      <c r="M9" s="18"/>
      <c r="N9" s="18"/>
      <c r="U9" s="9"/>
      <c r="V9" s="15" t="s">
        <v>23</v>
      </c>
      <c r="W9" s="62"/>
      <c r="X9" s="62"/>
      <c r="Y9" s="62"/>
      <c r="Z9" s="62"/>
      <c r="AA9" s="9"/>
      <c r="AB9" s="9"/>
      <c r="AC9" s="9"/>
      <c r="AD9" s="9"/>
      <c r="AG9" s="15" t="s">
        <v>23</v>
      </c>
      <c r="AH9" s="18"/>
      <c r="AI9" s="18"/>
      <c r="AJ9" s="18"/>
      <c r="AK9" s="18"/>
      <c r="AS9" s="18"/>
      <c r="AT9" s="18"/>
      <c r="BC9" s="62" t="s">
        <v>41</v>
      </c>
      <c r="BD9" s="62">
        <v>94.150704039255032</v>
      </c>
      <c r="BE9" s="62"/>
    </row>
    <row r="10" spans="1:57">
      <c r="A10" s="15" t="s">
        <v>24</v>
      </c>
      <c r="B10" s="16">
        <v>75670</v>
      </c>
      <c r="C10" s="16">
        <v>62421</v>
      </c>
      <c r="D10" s="16">
        <v>74436</v>
      </c>
      <c r="E10" s="16">
        <v>62432</v>
      </c>
      <c r="F10" s="16">
        <v>70240</v>
      </c>
      <c r="G10" s="16">
        <v>69378</v>
      </c>
      <c r="H10" s="16"/>
      <c r="J10" s="15" t="s">
        <v>24</v>
      </c>
      <c r="K10" s="18">
        <f>P10</f>
        <v>19.2</v>
      </c>
      <c r="L10" s="18">
        <f>S10</f>
        <v>57.7</v>
      </c>
      <c r="M10" s="18">
        <f t="shared" ref="M10:N53" si="0">K10*M$55/K$55</f>
        <v>20.070703615007414</v>
      </c>
      <c r="N10" s="18">
        <f t="shared" si="0"/>
        <v>62.95350981021987</v>
      </c>
      <c r="P10" s="42">
        <v>19.2</v>
      </c>
      <c r="S10" s="42">
        <v>57.7</v>
      </c>
      <c r="U10" s="9"/>
      <c r="V10" s="15" t="s">
        <v>24</v>
      </c>
      <c r="W10" s="62"/>
      <c r="X10" s="62"/>
      <c r="Y10" s="62"/>
      <c r="Z10" s="62"/>
      <c r="AA10" s="9"/>
      <c r="AB10" s="9"/>
      <c r="AC10" s="9"/>
      <c r="AD10" s="9"/>
      <c r="AG10" s="15" t="s">
        <v>24</v>
      </c>
      <c r="AH10" s="18"/>
      <c r="AI10" s="18"/>
      <c r="AJ10" s="18"/>
      <c r="AK10" s="18"/>
      <c r="AS10" s="18"/>
      <c r="AT10" s="18"/>
      <c r="BC10" s="62" t="s">
        <v>42</v>
      </c>
      <c r="BD10" s="62">
        <v>96.933483468986708</v>
      </c>
      <c r="BE10" s="62"/>
    </row>
    <row r="11" spans="1:57">
      <c r="A11" s="15" t="s">
        <v>25</v>
      </c>
      <c r="B11" s="16">
        <v>86834</v>
      </c>
      <c r="C11" s="16">
        <v>72341</v>
      </c>
      <c r="D11" s="16">
        <v>85120</v>
      </c>
      <c r="E11" s="16">
        <v>72341</v>
      </c>
      <c r="F11" s="16">
        <v>80508</v>
      </c>
      <c r="G11" s="16">
        <v>79342</v>
      </c>
      <c r="H11" s="16"/>
      <c r="J11" s="15" t="s">
        <v>25</v>
      </c>
      <c r="K11" s="18">
        <f t="shared" ref="K11:K49" si="1">P11</f>
        <v>22</v>
      </c>
      <c r="L11" s="18">
        <f t="shared" ref="L11:L49" si="2">S11</f>
        <v>62.3</v>
      </c>
      <c r="M11" s="18">
        <f t="shared" si="0"/>
        <v>22.997681225529327</v>
      </c>
      <c r="N11" s="18">
        <f t="shared" si="0"/>
        <v>67.97233381588731</v>
      </c>
      <c r="P11" s="43">
        <v>22</v>
      </c>
      <c r="S11" s="43">
        <v>62.3</v>
      </c>
      <c r="U11" s="9"/>
      <c r="V11" s="15" t="s">
        <v>25</v>
      </c>
      <c r="W11" s="62"/>
      <c r="X11" s="62"/>
      <c r="Y11" s="62"/>
      <c r="Z11" s="62"/>
      <c r="AA11" s="9"/>
      <c r="AB11" s="9"/>
      <c r="AC11" s="9"/>
      <c r="AD11" s="9"/>
      <c r="AG11" s="15" t="s">
        <v>25</v>
      </c>
      <c r="AH11" s="18"/>
      <c r="AI11" s="18"/>
      <c r="AJ11" s="18"/>
      <c r="AK11" s="18"/>
      <c r="AS11" s="18"/>
      <c r="AT11" s="18"/>
      <c r="BC11" s="62" t="s">
        <v>43</v>
      </c>
      <c r="BD11" s="62">
        <v>101.75338043705788</v>
      </c>
      <c r="BE11" s="62"/>
    </row>
    <row r="12" spans="1:57">
      <c r="A12" s="15" t="s">
        <v>26</v>
      </c>
      <c r="B12" s="16">
        <v>100586</v>
      </c>
      <c r="C12" s="16">
        <v>82665</v>
      </c>
      <c r="D12" s="16">
        <v>98528</v>
      </c>
      <c r="E12" s="16">
        <v>82584</v>
      </c>
      <c r="F12" s="16">
        <v>93100</v>
      </c>
      <c r="G12" s="16">
        <v>91572</v>
      </c>
      <c r="H12" s="16"/>
      <c r="J12" s="15" t="s">
        <v>26</v>
      </c>
      <c r="K12" s="18">
        <f t="shared" si="1"/>
        <v>25.6</v>
      </c>
      <c r="L12" s="18">
        <f t="shared" si="2"/>
        <v>69.400000000000006</v>
      </c>
      <c r="M12" s="18">
        <f t="shared" si="0"/>
        <v>26.760938153343218</v>
      </c>
      <c r="N12" s="18">
        <f t="shared" si="0"/>
        <v>75.718779563765338</v>
      </c>
      <c r="P12" s="43">
        <v>25.6</v>
      </c>
      <c r="S12" s="43">
        <v>69.400000000000006</v>
      </c>
      <c r="U12" s="9"/>
      <c r="V12" s="15" t="s">
        <v>26</v>
      </c>
      <c r="W12" s="62"/>
      <c r="X12" s="62"/>
      <c r="Y12" s="62"/>
      <c r="Z12" s="62"/>
      <c r="AA12" s="9"/>
      <c r="AB12" s="9"/>
      <c r="AC12" s="9"/>
      <c r="AD12" s="9"/>
      <c r="AG12" s="15" t="s">
        <v>26</v>
      </c>
      <c r="AH12" s="18"/>
      <c r="AI12" s="18"/>
      <c r="AJ12" s="18"/>
      <c r="AK12" s="18"/>
      <c r="AS12" s="18"/>
      <c r="AT12" s="18"/>
      <c r="BC12" s="62" t="s">
        <v>45</v>
      </c>
      <c r="BD12" s="62">
        <v>107.1088215126925</v>
      </c>
      <c r="BE12" s="62">
        <v>125.10629303881093</v>
      </c>
    </row>
    <row r="13" spans="1:57">
      <c r="A13" s="15" t="s">
        <v>27</v>
      </c>
      <c r="B13" s="19">
        <v>122545</v>
      </c>
      <c r="C13" s="16">
        <v>98135</v>
      </c>
      <c r="D13" s="19">
        <v>120430</v>
      </c>
      <c r="E13" s="16">
        <v>98096</v>
      </c>
      <c r="F13" s="16">
        <v>113375</v>
      </c>
      <c r="G13" s="16">
        <v>111851</v>
      </c>
      <c r="H13" s="16"/>
      <c r="J13" s="15" t="s">
        <v>27</v>
      </c>
      <c r="K13" s="18">
        <f t="shared" si="1"/>
        <v>31</v>
      </c>
      <c r="L13" s="18">
        <f t="shared" si="2"/>
        <v>75.099999999999994</v>
      </c>
      <c r="M13" s="18">
        <f t="shared" si="0"/>
        <v>32.405823545064052</v>
      </c>
      <c r="N13" s="18">
        <f t="shared" si="0"/>
        <v>81.937757136005402</v>
      </c>
      <c r="P13" s="43">
        <v>31</v>
      </c>
      <c r="S13" s="43">
        <v>75.099999999999994</v>
      </c>
      <c r="U13" s="9"/>
      <c r="V13" s="15" t="s">
        <v>27</v>
      </c>
      <c r="W13" s="62"/>
      <c r="X13" s="62"/>
      <c r="Y13" s="62"/>
      <c r="Z13" s="62"/>
      <c r="AA13" s="9"/>
      <c r="AB13" s="9"/>
      <c r="AC13" s="9"/>
      <c r="AD13" s="9"/>
      <c r="AG13" s="15" t="s">
        <v>27</v>
      </c>
      <c r="AH13" s="18"/>
      <c r="AI13" s="18"/>
      <c r="AJ13" s="18"/>
      <c r="AK13" s="18"/>
      <c r="AS13" s="18"/>
      <c r="AT13" s="18"/>
      <c r="BC13" s="62" t="s">
        <v>46</v>
      </c>
      <c r="BD13" s="62">
        <v>107.21593033420518</v>
      </c>
      <c r="BE13" s="62">
        <v>123.99037962221101</v>
      </c>
    </row>
    <row r="14" spans="1:57">
      <c r="A14" s="15" t="s">
        <v>28</v>
      </c>
      <c r="B14" s="19">
        <v>154967</v>
      </c>
      <c r="C14" s="16">
        <v>123194</v>
      </c>
      <c r="D14" s="19">
        <v>151694</v>
      </c>
      <c r="E14" s="16">
        <v>123195</v>
      </c>
      <c r="F14" s="16">
        <v>142789</v>
      </c>
      <c r="G14" s="16">
        <v>140177</v>
      </c>
      <c r="H14" s="16"/>
      <c r="J14" s="15" t="s">
        <v>28</v>
      </c>
      <c r="K14" s="18">
        <f t="shared" si="1"/>
        <v>39.5</v>
      </c>
      <c r="L14" s="18">
        <f t="shared" si="2"/>
        <v>77</v>
      </c>
      <c r="M14" s="18">
        <f t="shared" si="0"/>
        <v>41.291291291291294</v>
      </c>
      <c r="N14" s="18">
        <f t="shared" si="0"/>
        <v>84.010749660085452</v>
      </c>
      <c r="P14" s="43">
        <v>39.5</v>
      </c>
      <c r="S14" s="43">
        <v>77</v>
      </c>
      <c r="U14" s="9"/>
      <c r="V14" s="15" t="s">
        <v>28</v>
      </c>
      <c r="W14" s="62"/>
      <c r="X14" s="62"/>
      <c r="Y14" s="62"/>
      <c r="Z14" s="62"/>
      <c r="AA14" s="9"/>
      <c r="AB14" s="9"/>
      <c r="AC14" s="9"/>
      <c r="AD14" s="9"/>
      <c r="AG14" s="15" t="s">
        <v>28</v>
      </c>
      <c r="AH14" s="18"/>
      <c r="AI14" s="18"/>
      <c r="AJ14" s="18"/>
      <c r="AK14" s="18"/>
      <c r="AS14" s="18"/>
      <c r="AT14" s="18"/>
      <c r="BC14" s="62" t="s">
        <v>47</v>
      </c>
      <c r="BD14" s="62">
        <v>105.16239941046537</v>
      </c>
      <c r="BE14" s="62">
        <v>122.88441984361842</v>
      </c>
    </row>
    <row r="15" spans="1:57">
      <c r="A15" s="15" t="s">
        <v>29</v>
      </c>
      <c r="B15" s="19">
        <v>177213</v>
      </c>
      <c r="C15" s="16">
        <v>147422</v>
      </c>
      <c r="D15" s="19">
        <v>172285</v>
      </c>
      <c r="E15" s="16">
        <v>137154</v>
      </c>
      <c r="F15" s="16">
        <v>163229</v>
      </c>
      <c r="G15" s="16">
        <v>159065</v>
      </c>
      <c r="H15" s="16"/>
      <c r="J15" s="15" t="s">
        <v>29</v>
      </c>
      <c r="K15" s="18">
        <f t="shared" si="1"/>
        <v>45.3</v>
      </c>
      <c r="L15" s="18">
        <f t="shared" si="2"/>
        <v>78.900000000000006</v>
      </c>
      <c r="M15" s="18">
        <f t="shared" si="0"/>
        <v>47.354316341658119</v>
      </c>
      <c r="N15" s="18">
        <f t="shared" si="0"/>
        <v>86.083742184165487</v>
      </c>
      <c r="P15" s="43">
        <v>45.3</v>
      </c>
      <c r="S15" s="43">
        <v>78.900000000000006</v>
      </c>
      <c r="U15" s="9"/>
      <c r="V15" s="15" t="s">
        <v>29</v>
      </c>
      <c r="W15" s="62"/>
      <c r="X15" s="62"/>
      <c r="Y15" s="62"/>
      <c r="Z15" s="62"/>
      <c r="AA15" s="9"/>
      <c r="AB15" s="9"/>
      <c r="AC15" s="9"/>
      <c r="AD15" s="9"/>
      <c r="AG15" s="15" t="s">
        <v>29</v>
      </c>
      <c r="AH15" s="18"/>
      <c r="AI15" s="18"/>
      <c r="AJ15" s="18"/>
      <c r="AK15" s="18"/>
      <c r="AS15" s="18"/>
      <c r="AT15" s="18"/>
      <c r="BC15" s="62" t="s">
        <v>48</v>
      </c>
      <c r="BD15" s="62">
        <v>104.40583538592963</v>
      </c>
      <c r="BE15" s="62">
        <v>121.7883249193443</v>
      </c>
    </row>
    <row r="16" spans="1:57">
      <c r="A16" s="15" t="s">
        <v>30</v>
      </c>
      <c r="B16" s="19">
        <v>200242</v>
      </c>
      <c r="C16" s="16">
        <v>161806</v>
      </c>
      <c r="D16" s="19">
        <v>194207</v>
      </c>
      <c r="E16" s="16">
        <v>150321</v>
      </c>
      <c r="F16" s="16">
        <v>181846</v>
      </c>
      <c r="G16" s="16">
        <v>176769</v>
      </c>
      <c r="H16" s="16"/>
      <c r="J16" s="15" t="s">
        <v>30</v>
      </c>
      <c r="K16" s="18">
        <f t="shared" si="1"/>
        <v>51</v>
      </c>
      <c r="L16" s="18">
        <f t="shared" si="2"/>
        <v>81.3</v>
      </c>
      <c r="M16" s="18">
        <f t="shared" si="0"/>
        <v>53.312806477363445</v>
      </c>
      <c r="N16" s="18">
        <f t="shared" si="0"/>
        <v>88.702259056687623</v>
      </c>
      <c r="P16" s="43">
        <v>51</v>
      </c>
      <c r="S16" s="43">
        <v>81.3</v>
      </c>
      <c r="U16" s="9"/>
      <c r="V16" s="15" t="s">
        <v>30</v>
      </c>
      <c r="W16" s="62"/>
      <c r="X16" s="62"/>
      <c r="Y16" s="62"/>
      <c r="Z16" s="62"/>
      <c r="AA16" s="9"/>
      <c r="AB16" s="9"/>
      <c r="AC16" s="9"/>
      <c r="AD16" s="9"/>
      <c r="AG16" s="15" t="s">
        <v>30</v>
      </c>
      <c r="AH16" s="18"/>
      <c r="AI16" s="18"/>
      <c r="AJ16" s="18"/>
      <c r="AK16" s="18"/>
      <c r="AS16" s="18"/>
      <c r="AT16" s="18"/>
      <c r="BC16" s="62" t="s">
        <v>49</v>
      </c>
      <c r="BD16" s="62">
        <v>104.40583538592963</v>
      </c>
      <c r="BE16" s="62">
        <v>120.70200685762566</v>
      </c>
    </row>
    <row r="17" spans="1:57">
      <c r="A17" s="15" t="s">
        <v>31</v>
      </c>
      <c r="B17" s="19">
        <v>219620</v>
      </c>
      <c r="C17" s="19">
        <v>176652</v>
      </c>
      <c r="D17" s="19">
        <v>213635</v>
      </c>
      <c r="E17" s="111">
        <v>163702</v>
      </c>
      <c r="F17" s="16">
        <v>199118</v>
      </c>
      <c r="G17" s="112">
        <v>194005</v>
      </c>
      <c r="H17" s="16"/>
      <c r="J17" s="15" t="s">
        <v>31</v>
      </c>
      <c r="K17" s="18">
        <f t="shared" si="1"/>
        <v>55.3</v>
      </c>
      <c r="L17" s="18">
        <f t="shared" si="2"/>
        <v>81.7</v>
      </c>
      <c r="M17" s="18">
        <f t="shared" si="0"/>
        <v>57.807807807807812</v>
      </c>
      <c r="N17" s="18">
        <f t="shared" si="0"/>
        <v>89.138678535441315</v>
      </c>
      <c r="P17" s="43">
        <v>55.3</v>
      </c>
      <c r="S17" s="43">
        <v>81.7</v>
      </c>
      <c r="U17" s="9"/>
      <c r="V17" s="15" t="s">
        <v>31</v>
      </c>
      <c r="W17" s="62"/>
      <c r="X17" s="62"/>
      <c r="Y17" s="62"/>
      <c r="Z17" s="62"/>
      <c r="AA17" s="9"/>
      <c r="AB17" s="9"/>
      <c r="AC17" s="9"/>
      <c r="AD17" s="9"/>
      <c r="AG17" s="15" t="s">
        <v>31</v>
      </c>
      <c r="AH17" s="18"/>
      <c r="AI17" s="18"/>
      <c r="AJ17" s="18"/>
      <c r="AK17" s="18"/>
      <c r="AS17" s="18"/>
      <c r="AT17" s="18"/>
      <c r="BC17" s="62" t="s">
        <v>50</v>
      </c>
      <c r="BD17" s="62">
        <v>108.08057493367457</v>
      </c>
      <c r="BE17" s="62">
        <v>119.6253784515616</v>
      </c>
    </row>
    <row r="18" spans="1:57">
      <c r="A18" s="15" t="s">
        <v>32</v>
      </c>
      <c r="B18" s="19">
        <v>235378</v>
      </c>
      <c r="C18" s="19">
        <v>189544</v>
      </c>
      <c r="D18" s="19">
        <v>228777</v>
      </c>
      <c r="E18" s="111">
        <v>176306</v>
      </c>
      <c r="F18" s="16">
        <v>212119</v>
      </c>
      <c r="G18" s="112">
        <v>206292</v>
      </c>
      <c r="H18" s="16"/>
      <c r="J18" s="15" t="s">
        <v>32</v>
      </c>
      <c r="K18" s="18">
        <f t="shared" si="1"/>
        <v>58.9</v>
      </c>
      <c r="L18" s="18">
        <f t="shared" si="2"/>
        <v>83.7</v>
      </c>
      <c r="M18" s="18">
        <f t="shared" si="0"/>
        <v>61.571064735621704</v>
      </c>
      <c r="N18" s="18">
        <f t="shared" si="0"/>
        <v>91.320775929209759</v>
      </c>
      <c r="P18" s="43">
        <v>58.9</v>
      </c>
      <c r="S18" s="43">
        <v>83.7</v>
      </c>
      <c r="U18" s="9"/>
      <c r="V18" s="15" t="s">
        <v>32</v>
      </c>
      <c r="W18" s="62"/>
      <c r="X18" s="62"/>
      <c r="Y18" s="62"/>
      <c r="Z18" s="62"/>
      <c r="AA18" s="9"/>
      <c r="AB18" s="9"/>
      <c r="AC18" s="9"/>
      <c r="AD18" s="9"/>
      <c r="AG18" s="15" t="s">
        <v>32</v>
      </c>
      <c r="AH18" s="18"/>
      <c r="AI18" s="18"/>
      <c r="AJ18" s="18"/>
      <c r="AK18" s="18"/>
      <c r="AS18" s="18"/>
      <c r="AT18" s="18"/>
      <c r="BC18" s="62" t="s">
        <v>51</v>
      </c>
      <c r="BD18" s="62">
        <v>109.48562240781234</v>
      </c>
      <c r="BE18" s="62">
        <v>118.55835327211257</v>
      </c>
    </row>
    <row r="19" spans="1:57">
      <c r="A19" s="15" t="s">
        <v>33</v>
      </c>
      <c r="B19" s="19">
        <v>247909</v>
      </c>
      <c r="C19" s="19">
        <v>199790</v>
      </c>
      <c r="D19" s="19">
        <v>241401</v>
      </c>
      <c r="E19" s="111">
        <v>182393</v>
      </c>
      <c r="F19" s="16">
        <v>223757</v>
      </c>
      <c r="G19" s="112">
        <v>218208</v>
      </c>
      <c r="H19" s="16"/>
      <c r="J19" s="15" t="s">
        <v>33</v>
      </c>
      <c r="K19" s="18">
        <f t="shared" si="1"/>
        <v>62.3</v>
      </c>
      <c r="L19" s="18">
        <f t="shared" si="2"/>
        <v>85.5</v>
      </c>
      <c r="M19" s="18">
        <f t="shared" si="0"/>
        <v>65.125251834112603</v>
      </c>
      <c r="N19" s="18">
        <f t="shared" si="0"/>
        <v>93.284663583601372</v>
      </c>
      <c r="P19" s="43">
        <v>62.3</v>
      </c>
      <c r="S19" s="43">
        <v>85.5</v>
      </c>
      <c r="U19" s="9"/>
      <c r="V19" s="15" t="s">
        <v>33</v>
      </c>
      <c r="W19" s="62"/>
      <c r="X19" s="62"/>
      <c r="Y19" s="62"/>
      <c r="Z19" s="62"/>
      <c r="AA19" s="9"/>
      <c r="AB19" s="9"/>
      <c r="AC19" s="9"/>
      <c r="AD19" s="9"/>
      <c r="AG19" s="15" t="s">
        <v>33</v>
      </c>
      <c r="AH19" s="18"/>
      <c r="AI19" s="18"/>
      <c r="AJ19" s="18"/>
      <c r="AK19" s="18"/>
      <c r="AS19" s="18"/>
      <c r="AT19" s="18"/>
      <c r="BC19" s="62" t="s">
        <v>52</v>
      </c>
      <c r="BD19" s="62">
        <v>111.21491160675113</v>
      </c>
      <c r="BE19" s="62">
        <v>117.50084566116209</v>
      </c>
    </row>
    <row r="20" spans="1:57">
      <c r="A20" s="15" t="s">
        <v>34</v>
      </c>
      <c r="B20" s="19">
        <v>263386</v>
      </c>
      <c r="C20" s="19">
        <v>214280</v>
      </c>
      <c r="D20" s="19">
        <v>257233</v>
      </c>
      <c r="E20" s="111"/>
      <c r="F20" s="16">
        <v>238175</v>
      </c>
      <c r="G20" s="112">
        <v>233012</v>
      </c>
      <c r="H20" s="16"/>
      <c r="J20" s="15" t="s">
        <v>34</v>
      </c>
      <c r="K20" s="18">
        <f t="shared" si="1"/>
        <v>66.3</v>
      </c>
      <c r="L20" s="18">
        <f t="shared" si="2"/>
        <v>84.2</v>
      </c>
      <c r="M20" s="18">
        <f t="shared" si="0"/>
        <v>69.306648420572472</v>
      </c>
      <c r="N20" s="18">
        <f t="shared" si="0"/>
        <v>91.866300277651874</v>
      </c>
      <c r="P20" s="43">
        <v>66.3</v>
      </c>
      <c r="S20" s="43">
        <v>84.2</v>
      </c>
      <c r="U20" s="9"/>
      <c r="V20" s="15" t="s">
        <v>34</v>
      </c>
      <c r="W20" s="62"/>
      <c r="X20" s="62"/>
      <c r="Y20" s="62"/>
      <c r="Z20" s="62"/>
      <c r="AA20" s="9"/>
      <c r="AB20" s="9"/>
      <c r="AC20" s="9"/>
      <c r="AD20" s="9"/>
      <c r="AG20" s="15" t="s">
        <v>34</v>
      </c>
      <c r="AH20" s="18"/>
      <c r="AI20" s="18"/>
      <c r="AJ20" s="18"/>
      <c r="AK20" s="18"/>
      <c r="AS20" s="18"/>
      <c r="AT20" s="18"/>
      <c r="BC20" s="62" t="s">
        <v>53</v>
      </c>
      <c r="BD20" s="62">
        <v>110.99875045688378</v>
      </c>
      <c r="BE20" s="62">
        <v>116.4527707246403</v>
      </c>
    </row>
    <row r="21" spans="1:57">
      <c r="A21" s="15" t="s">
        <v>35</v>
      </c>
      <c r="B21" s="19">
        <v>279096</v>
      </c>
      <c r="C21" s="19">
        <v>227792</v>
      </c>
      <c r="D21" s="19">
        <v>273404</v>
      </c>
      <c r="E21" s="111"/>
      <c r="F21" s="16">
        <v>250847</v>
      </c>
      <c r="G21" s="112">
        <v>245650</v>
      </c>
      <c r="H21" s="16"/>
      <c r="J21" s="15" t="s">
        <v>35</v>
      </c>
      <c r="K21" s="18">
        <f t="shared" si="1"/>
        <v>69.900000000000006</v>
      </c>
      <c r="L21" s="18">
        <f t="shared" si="2"/>
        <v>84.6</v>
      </c>
      <c r="M21" s="18">
        <f t="shared" si="0"/>
        <v>73.069905348386371</v>
      </c>
      <c r="N21" s="18">
        <f t="shared" si="0"/>
        <v>92.302719756405565</v>
      </c>
      <c r="P21" s="43">
        <v>69.900000000000006</v>
      </c>
      <c r="S21" s="43">
        <v>84.6</v>
      </c>
      <c r="U21" s="9"/>
      <c r="V21" s="15" t="s">
        <v>35</v>
      </c>
      <c r="W21" s="62"/>
      <c r="X21" s="62"/>
      <c r="Y21" s="62"/>
      <c r="Z21" s="62"/>
      <c r="AA21" s="9"/>
      <c r="AB21" s="9"/>
      <c r="AC21" s="9"/>
      <c r="AD21" s="9"/>
      <c r="AG21" s="15" t="s">
        <v>35</v>
      </c>
      <c r="AH21" s="18"/>
      <c r="AI21" s="18"/>
      <c r="AJ21" s="18"/>
      <c r="AK21" s="18"/>
      <c r="AS21" s="18"/>
      <c r="AT21" s="18"/>
      <c r="BC21" s="62" t="s">
        <v>54</v>
      </c>
      <c r="BD21" s="62">
        <v>113.0522813806236</v>
      </c>
      <c r="BE21" s="62">
        <v>115.41404432570891</v>
      </c>
    </row>
    <row r="22" spans="1:57" ht="18.5" thickBot="1">
      <c r="A22" s="15" t="s">
        <v>36</v>
      </c>
      <c r="B22" s="19">
        <v>288738</v>
      </c>
      <c r="C22" s="19">
        <v>230211</v>
      </c>
      <c r="D22" s="19"/>
      <c r="E22" s="111"/>
      <c r="F22" s="16">
        <v>259967</v>
      </c>
      <c r="G22" s="112"/>
      <c r="H22" s="16"/>
      <c r="J22" s="15" t="s">
        <v>36</v>
      </c>
      <c r="K22" s="18">
        <f t="shared" si="1"/>
        <v>72.7</v>
      </c>
      <c r="L22" s="18">
        <f t="shared" si="2"/>
        <v>85.7</v>
      </c>
      <c r="M22" s="18">
        <f t="shared" si="0"/>
        <v>75.996882958908273</v>
      </c>
      <c r="N22" s="18">
        <f t="shared" si="0"/>
        <v>93.502873322978218</v>
      </c>
      <c r="P22" s="43">
        <v>72.7</v>
      </c>
      <c r="S22" s="43">
        <v>85.7</v>
      </c>
      <c r="U22" s="9"/>
      <c r="V22" s="15" t="s">
        <v>36</v>
      </c>
      <c r="W22" s="62"/>
      <c r="X22" s="62"/>
      <c r="Y22" s="62"/>
      <c r="Z22" s="62"/>
      <c r="AA22" s="9"/>
      <c r="AB22" s="9"/>
      <c r="AC22" s="9"/>
      <c r="AD22" s="9"/>
      <c r="AG22" s="15" t="s">
        <v>36</v>
      </c>
      <c r="AH22" s="18"/>
      <c r="AI22" s="18"/>
      <c r="AJ22" s="18"/>
      <c r="AK22" s="18"/>
      <c r="AS22" s="18"/>
      <c r="AT22" s="18"/>
      <c r="BC22" s="62" t="s">
        <v>59</v>
      </c>
      <c r="BD22" s="62">
        <v>116.3089314615469</v>
      </c>
      <c r="BE22" s="62">
        <v>114.38458307800684</v>
      </c>
    </row>
    <row r="23" spans="1:57" ht="18.5" thickBot="1">
      <c r="A23" s="15" t="s">
        <v>37</v>
      </c>
      <c r="B23" s="19">
        <v>297269</v>
      </c>
      <c r="C23" s="19">
        <v>239070</v>
      </c>
      <c r="D23" s="19"/>
      <c r="E23" s="111"/>
      <c r="F23" s="16">
        <v>267312</v>
      </c>
      <c r="G23" s="112"/>
      <c r="H23" s="16"/>
      <c r="J23" s="15" t="s">
        <v>37</v>
      </c>
      <c r="K23" s="18">
        <f t="shared" si="1"/>
        <v>74.7</v>
      </c>
      <c r="L23" s="18">
        <f t="shared" si="2"/>
        <v>86.6</v>
      </c>
      <c r="M23" s="18">
        <f t="shared" si="0"/>
        <v>78.087581252138222</v>
      </c>
      <c r="N23" s="18">
        <f t="shared" si="0"/>
        <v>94.484817150174024</v>
      </c>
      <c r="P23" s="43">
        <v>74.7</v>
      </c>
      <c r="S23" s="43">
        <v>86.6</v>
      </c>
      <c r="U23" s="9"/>
      <c r="V23" s="15" t="s">
        <v>37</v>
      </c>
      <c r="W23" s="62">
        <f>AC23</f>
        <v>96.7</v>
      </c>
      <c r="X23" s="62">
        <f>AE23</f>
        <v>101.4</v>
      </c>
      <c r="Y23" s="62">
        <f t="shared" ref="Y23:Z53" si="3">W23*Y$55/W$55</f>
        <v>77.742374940315656</v>
      </c>
      <c r="Z23" s="62">
        <f t="shared" si="3"/>
        <v>94.05794472493065</v>
      </c>
      <c r="AA23" s="9"/>
      <c r="AB23" s="9"/>
      <c r="AC23" s="42">
        <v>96.7</v>
      </c>
      <c r="AD23" s="9"/>
      <c r="AE23" s="42">
        <v>101.4</v>
      </c>
      <c r="AG23" s="15" t="s">
        <v>37</v>
      </c>
      <c r="AH23" s="18"/>
      <c r="AI23" s="18"/>
      <c r="AJ23" s="18"/>
      <c r="AK23" s="18"/>
      <c r="AS23" s="18"/>
      <c r="AT23" s="18"/>
      <c r="BC23" s="62" t="s">
        <v>60</v>
      </c>
      <c r="BD23" s="62">
        <v>116.42524039300845</v>
      </c>
      <c r="BE23" s="62">
        <v>113.36430433895623</v>
      </c>
    </row>
    <row r="24" spans="1:57">
      <c r="A24" s="15" t="s">
        <v>38</v>
      </c>
      <c r="B24" s="19">
        <v>310463</v>
      </c>
      <c r="C24" s="19">
        <v>249569</v>
      </c>
      <c r="D24" s="19"/>
      <c r="E24" s="111"/>
      <c r="F24" s="16">
        <v>279624</v>
      </c>
      <c r="G24" s="112"/>
      <c r="H24" s="16"/>
      <c r="J24" s="15" t="s">
        <v>38</v>
      </c>
      <c r="K24" s="18">
        <f t="shared" si="1"/>
        <v>77.5</v>
      </c>
      <c r="L24" s="18">
        <f t="shared" si="2"/>
        <v>87.8</v>
      </c>
      <c r="M24" s="18">
        <f t="shared" si="0"/>
        <v>81.014558862660138</v>
      </c>
      <c r="N24" s="18">
        <f t="shared" si="0"/>
        <v>95.794075586435099</v>
      </c>
      <c r="P24" s="43">
        <v>77.5</v>
      </c>
      <c r="S24" s="43">
        <v>87.8</v>
      </c>
      <c r="U24" s="9"/>
      <c r="V24" s="15" t="s">
        <v>38</v>
      </c>
      <c r="W24" s="62">
        <f t="shared" ref="W24:W26" si="4">AC24</f>
        <v>99.1</v>
      </c>
      <c r="X24" s="62">
        <f t="shared" ref="X24:X26" si="5">AE24</f>
        <v>101</v>
      </c>
      <c r="Y24" s="62">
        <f t="shared" si="3"/>
        <v>79.671865114635793</v>
      </c>
      <c r="Z24" s="62">
        <f t="shared" si="3"/>
        <v>93.686907467633091</v>
      </c>
      <c r="AA24" s="9"/>
      <c r="AB24" s="6">
        <v>99.1</v>
      </c>
      <c r="AC24" s="43">
        <v>99.1</v>
      </c>
      <c r="AD24" s="42">
        <v>101</v>
      </c>
      <c r="AE24" s="10">
        <v>101</v>
      </c>
      <c r="AG24" s="15" t="s">
        <v>38</v>
      </c>
      <c r="AH24" s="18"/>
      <c r="AI24" s="18"/>
      <c r="AJ24" s="18"/>
      <c r="AK24" s="18"/>
      <c r="AS24" s="18"/>
      <c r="AT24" s="18"/>
      <c r="BC24" s="62" t="s">
        <v>61</v>
      </c>
      <c r="BD24" s="62">
        <v>112.70335458623896</v>
      </c>
      <c r="BE24" s="62">
        <v>112.35312620312807</v>
      </c>
    </row>
    <row r="25" spans="1:57">
      <c r="A25" s="15" t="s">
        <v>39</v>
      </c>
      <c r="B25" s="19">
        <v>317091</v>
      </c>
      <c r="C25" s="16">
        <v>250640</v>
      </c>
      <c r="F25" s="16">
        <v>285371</v>
      </c>
      <c r="H25" s="16"/>
      <c r="J25" s="15" t="s">
        <v>39</v>
      </c>
      <c r="K25" s="18">
        <f t="shared" si="1"/>
        <v>79.599999999999994</v>
      </c>
      <c r="L25" s="18">
        <f t="shared" si="2"/>
        <v>88.4</v>
      </c>
      <c r="M25" s="18">
        <f t="shared" si="0"/>
        <v>83.209792070551558</v>
      </c>
      <c r="N25" s="18">
        <f t="shared" si="0"/>
        <v>96.448704804565622</v>
      </c>
      <c r="P25" s="43">
        <v>79.599999999999994</v>
      </c>
      <c r="S25" s="43">
        <v>88.4</v>
      </c>
      <c r="U25" s="9"/>
      <c r="V25" s="15" t="s">
        <v>39</v>
      </c>
      <c r="W25" s="79">
        <f t="shared" si="4"/>
        <v>100</v>
      </c>
      <c r="X25" s="79">
        <f t="shared" si="5"/>
        <v>100</v>
      </c>
      <c r="Y25" s="62">
        <f t="shared" si="3"/>
        <v>80.395423930005848</v>
      </c>
      <c r="Z25" s="62">
        <f t="shared" si="3"/>
        <v>92.759314324389194</v>
      </c>
      <c r="AA25" s="9"/>
      <c r="AB25" s="55">
        <v>100</v>
      </c>
      <c r="AC25" s="44">
        <v>100</v>
      </c>
      <c r="AD25" s="44">
        <v>100</v>
      </c>
      <c r="AE25" s="59">
        <v>100</v>
      </c>
      <c r="AG25" s="15" t="s">
        <v>39</v>
      </c>
      <c r="AH25" s="18"/>
      <c r="AI25" s="18"/>
      <c r="AJ25" s="18"/>
      <c r="AK25" s="18"/>
      <c r="AS25" s="18"/>
      <c r="AT25" s="18"/>
      <c r="BC25" s="62" t="s">
        <v>62</v>
      </c>
      <c r="BD25" s="62">
        <v>110.14455809408493</v>
      </c>
      <c r="BE25" s="62">
        <v>111.35096749566705</v>
      </c>
    </row>
    <row r="26" spans="1:57" ht="18.5" thickBot="1">
      <c r="A26" s="15" t="s">
        <v>40</v>
      </c>
      <c r="B26" s="19">
        <v>327041</v>
      </c>
      <c r="C26" s="16">
        <v>258505</v>
      </c>
      <c r="F26" s="16">
        <v>295099</v>
      </c>
      <c r="H26" s="16"/>
      <c r="J26" s="15" t="s">
        <v>40</v>
      </c>
      <c r="K26" s="18">
        <f t="shared" si="1"/>
        <v>81.7</v>
      </c>
      <c r="L26" s="18">
        <f t="shared" si="2"/>
        <v>90.4</v>
      </c>
      <c r="M26" s="18">
        <f t="shared" si="0"/>
        <v>85.405025278443006</v>
      </c>
      <c r="N26" s="18">
        <f t="shared" si="0"/>
        <v>98.630802198334081</v>
      </c>
      <c r="P26" s="43">
        <v>81.7</v>
      </c>
      <c r="S26" s="43">
        <v>90.4</v>
      </c>
      <c r="U26" s="9"/>
      <c r="V26" s="15" t="s">
        <v>40</v>
      </c>
      <c r="W26" s="62">
        <f t="shared" si="4"/>
        <v>101.8</v>
      </c>
      <c r="X26" s="62">
        <f t="shared" si="5"/>
        <v>101.6</v>
      </c>
      <c r="Y26" s="62">
        <f t="shared" si="3"/>
        <v>81.842541560745943</v>
      </c>
      <c r="Z26" s="62">
        <f t="shared" si="3"/>
        <v>94.243463353579429</v>
      </c>
      <c r="AA26" s="9"/>
      <c r="AB26" s="8">
        <v>101.8</v>
      </c>
      <c r="AC26" s="45">
        <v>101.8</v>
      </c>
      <c r="AD26" s="43">
        <v>101.6</v>
      </c>
      <c r="AE26" s="13">
        <v>101.6</v>
      </c>
      <c r="AG26" s="15" t="s">
        <v>40</v>
      </c>
      <c r="AH26" s="18"/>
      <c r="AI26" s="18"/>
      <c r="AJ26" s="18"/>
      <c r="AK26" s="18"/>
      <c r="AS26" s="18"/>
      <c r="AT26" s="18"/>
      <c r="BC26" s="62" t="s">
        <v>63</v>
      </c>
      <c r="BD26" s="62">
        <v>108.12648036622801</v>
      </c>
      <c r="BE26" s="62">
        <v>110.35774776577507</v>
      </c>
    </row>
    <row r="27" spans="1:57">
      <c r="A27" s="15" t="s">
        <v>41</v>
      </c>
      <c r="B27" s="19">
        <v>335944</v>
      </c>
      <c r="C27" s="16">
        <v>264198</v>
      </c>
      <c r="F27" s="16">
        <v>301520</v>
      </c>
      <c r="H27" s="16"/>
      <c r="J27" s="15" t="s">
        <v>41</v>
      </c>
      <c r="K27" s="18">
        <f t="shared" si="1"/>
        <v>83.3</v>
      </c>
      <c r="L27" s="18">
        <f t="shared" si="2"/>
        <v>92.2</v>
      </c>
      <c r="M27" s="18">
        <f t="shared" si="0"/>
        <v>87.077583913026956</v>
      </c>
      <c r="N27" s="18">
        <f t="shared" si="0"/>
        <v>100.59468985272569</v>
      </c>
      <c r="P27" s="43">
        <v>83.3</v>
      </c>
      <c r="S27" s="43">
        <v>92.2</v>
      </c>
      <c r="U27" s="9"/>
      <c r="V27" s="15" t="s">
        <v>41</v>
      </c>
      <c r="W27" s="62">
        <f>AB27</f>
        <v>102</v>
      </c>
      <c r="X27" s="62">
        <f>AD27</f>
        <v>101.5</v>
      </c>
      <c r="Y27" s="62">
        <f t="shared" si="3"/>
        <v>82.003332408605957</v>
      </c>
      <c r="Z27" s="62">
        <f t="shared" si="3"/>
        <v>94.150704039255032</v>
      </c>
      <c r="AA27" s="9"/>
      <c r="AB27" s="43">
        <v>102</v>
      </c>
      <c r="AC27" s="7">
        <v>83.4</v>
      </c>
      <c r="AD27" s="8">
        <v>101.5</v>
      </c>
      <c r="AE27" s="42">
        <v>87.4</v>
      </c>
      <c r="AG27" s="15" t="s">
        <v>41</v>
      </c>
      <c r="AH27" s="18"/>
      <c r="AI27" s="18"/>
      <c r="AJ27" s="18"/>
      <c r="AK27" s="18"/>
      <c r="AS27" s="18"/>
      <c r="AT27" s="18"/>
      <c r="BC27" s="62" t="s">
        <v>64</v>
      </c>
      <c r="BD27" s="62">
        <v>106.21461725562672</v>
      </c>
      <c r="BE27" s="62">
        <v>109.37338728025277</v>
      </c>
    </row>
    <row r="28" spans="1:57" ht="18.5" thickBot="1">
      <c r="A28" s="15" t="s">
        <v>42</v>
      </c>
      <c r="B28" s="19">
        <v>341160</v>
      </c>
      <c r="C28" s="16">
        <v>254538</v>
      </c>
      <c r="F28" s="16">
        <v>308974</v>
      </c>
      <c r="H28" s="16"/>
      <c r="J28" s="15" t="s">
        <v>42</v>
      </c>
      <c r="K28" s="18">
        <f t="shared" si="1"/>
        <v>86.2</v>
      </c>
      <c r="L28" s="18">
        <f t="shared" si="2"/>
        <v>95</v>
      </c>
      <c r="M28" s="18">
        <f t="shared" si="0"/>
        <v>90.109096438210372</v>
      </c>
      <c r="N28" s="18">
        <f t="shared" si="0"/>
        <v>103.64962620400152</v>
      </c>
      <c r="P28" s="43">
        <v>86.2</v>
      </c>
      <c r="S28" s="43">
        <v>95</v>
      </c>
      <c r="U28" s="9"/>
      <c r="V28" s="15" t="s">
        <v>42</v>
      </c>
      <c r="W28" s="62">
        <f>AB28</f>
        <v>105.4</v>
      </c>
      <c r="X28" s="62">
        <f>AD28</f>
        <v>104.5</v>
      </c>
      <c r="Y28" s="62">
        <f t="shared" si="3"/>
        <v>84.736776822226162</v>
      </c>
      <c r="Z28" s="62">
        <f t="shared" si="3"/>
        <v>96.933483468986708</v>
      </c>
      <c r="AA28" s="9"/>
      <c r="AB28" s="45">
        <v>105.4</v>
      </c>
      <c r="AC28" s="9">
        <v>86.8</v>
      </c>
      <c r="AD28" s="11">
        <v>104.5</v>
      </c>
      <c r="AE28" s="43">
        <v>90.5</v>
      </c>
      <c r="AG28" s="15" t="s">
        <v>42</v>
      </c>
      <c r="AH28" s="18"/>
      <c r="AI28" s="18"/>
      <c r="AJ28" s="18"/>
      <c r="AK28" s="18"/>
      <c r="AS28" s="18"/>
      <c r="AT28" s="18"/>
      <c r="BC28" s="62" t="s">
        <v>65</v>
      </c>
      <c r="BD28" s="62">
        <v>105.57732955209298</v>
      </c>
      <c r="BE28" s="62">
        <v>108.39780701709887</v>
      </c>
    </row>
    <row r="29" spans="1:57" ht="18.5" thickBot="1">
      <c r="A29" s="15" t="s">
        <v>43</v>
      </c>
      <c r="B29" s="19">
        <v>357079</v>
      </c>
      <c r="C29" s="16">
        <v>267660</v>
      </c>
      <c r="F29" s="16">
        <v>323395</v>
      </c>
      <c r="H29" s="16"/>
      <c r="J29" s="15" t="s">
        <v>43</v>
      </c>
      <c r="K29" s="18">
        <f t="shared" si="1"/>
        <v>89.9</v>
      </c>
      <c r="L29" s="18">
        <f t="shared" si="2"/>
        <v>96.9</v>
      </c>
      <c r="M29" s="18">
        <f t="shared" si="0"/>
        <v>93.976888280685756</v>
      </c>
      <c r="N29" s="18">
        <f t="shared" si="0"/>
        <v>105.72261872808156</v>
      </c>
      <c r="P29" s="43">
        <v>89.9</v>
      </c>
      <c r="S29" s="43">
        <v>96.9</v>
      </c>
      <c r="U29" s="9"/>
      <c r="V29" s="15" t="s">
        <v>43</v>
      </c>
      <c r="W29" s="62">
        <f>W$28*AC29/AC$28</f>
        <v>112.44285714285714</v>
      </c>
      <c r="X29" s="62">
        <f>X$28*AE29/AE$28</f>
        <v>109.69613259668509</v>
      </c>
      <c r="Y29" s="62">
        <f t="shared" si="3"/>
        <v>90.398911679010851</v>
      </c>
      <c r="Z29" s="62">
        <f t="shared" si="3"/>
        <v>101.75338043705788</v>
      </c>
      <c r="AA29" s="9"/>
      <c r="AB29" s="9"/>
      <c r="AC29" s="43">
        <v>92.6</v>
      </c>
      <c r="AD29" s="9"/>
      <c r="AE29" s="43">
        <v>95</v>
      </c>
      <c r="AG29" s="15" t="s">
        <v>43</v>
      </c>
      <c r="AH29" s="18"/>
      <c r="AI29" s="18"/>
      <c r="AJ29" s="18"/>
      <c r="AK29" s="18"/>
      <c r="AS29" s="18"/>
      <c r="AT29" s="18"/>
      <c r="BC29" s="62" t="s">
        <v>89</v>
      </c>
      <c r="BD29" s="62">
        <v>103.77168105874733</v>
      </c>
      <c r="BE29" s="62">
        <v>107.43092865916636</v>
      </c>
    </row>
    <row r="30" spans="1:57" ht="18.5" thickBot="1">
      <c r="A30" s="15" t="s">
        <v>45</v>
      </c>
      <c r="B30" s="19">
        <v>370169</v>
      </c>
      <c r="C30" s="16">
        <v>284999</v>
      </c>
      <c r="F30" s="19">
        <v>329443</v>
      </c>
      <c r="H30" s="16">
        <v>256517</v>
      </c>
      <c r="J30" s="15" t="s">
        <v>45</v>
      </c>
      <c r="K30" s="18">
        <f t="shared" si="1"/>
        <v>94.1</v>
      </c>
      <c r="L30" s="18">
        <f t="shared" si="2"/>
        <v>98.3</v>
      </c>
      <c r="M30" s="18">
        <f t="shared" si="0"/>
        <v>98.367354696468624</v>
      </c>
      <c r="N30" s="18">
        <f t="shared" si="0"/>
        <v>107.25008690371948</v>
      </c>
      <c r="P30" s="43">
        <v>94.1</v>
      </c>
      <c r="S30" s="43">
        <v>98.3</v>
      </c>
      <c r="U30" s="9"/>
      <c r="V30" s="15" t="s">
        <v>45</v>
      </c>
      <c r="W30" s="62">
        <f t="shared" ref="W30:W31" si="6">W$28*AC30/AC$28</f>
        <v>121.42857142857143</v>
      </c>
      <c r="X30" s="62">
        <f t="shared" ref="X30:X31" si="7">X$28*AE30/AE$28</f>
        <v>115.46961325966851</v>
      </c>
      <c r="Y30" s="62">
        <f t="shared" si="3"/>
        <v>97.623014772149958</v>
      </c>
      <c r="Z30" s="62">
        <f t="shared" si="3"/>
        <v>107.1088215126925</v>
      </c>
      <c r="AA30" s="9"/>
      <c r="AB30" s="9"/>
      <c r="AC30" s="44">
        <v>100</v>
      </c>
      <c r="AD30" s="9"/>
      <c r="AE30" s="44">
        <v>100</v>
      </c>
      <c r="AG30" s="15" t="s">
        <v>45</v>
      </c>
      <c r="AH30" s="18">
        <f>AM30</f>
        <v>96.4</v>
      </c>
      <c r="AI30" s="18">
        <f>AO30</f>
        <v>100.7</v>
      </c>
      <c r="AJ30" s="18">
        <f t="shared" ref="AJ30:AJ53" si="8">AJ$55*AH30/AH$55</f>
        <v>97.280812182741116</v>
      </c>
      <c r="AK30" s="18">
        <f t="shared" ref="AK30:AK53" si="9">AI$54*AK31/AI$55</f>
        <v>125.10629303881093</v>
      </c>
      <c r="AM30" s="46">
        <v>96.4</v>
      </c>
      <c r="AO30" s="46">
        <v>100.7</v>
      </c>
      <c r="AS30" s="18"/>
      <c r="AT30" s="18"/>
      <c r="AV30" s="30"/>
      <c r="AW30" s="30"/>
      <c r="AX30" s="30"/>
      <c r="AY30" s="30"/>
      <c r="AZ30" s="30"/>
      <c r="BC30" s="62" t="s">
        <v>90</v>
      </c>
      <c r="BD30" s="62">
        <v>101.54117409637915</v>
      </c>
      <c r="BE30" s="62">
        <v>106.47267458787547</v>
      </c>
    </row>
    <row r="31" spans="1:57" ht="18.5" thickBot="1">
      <c r="A31" s="15" t="s">
        <v>46</v>
      </c>
      <c r="B31" s="19">
        <v>384787</v>
      </c>
      <c r="C31" s="16">
        <v>305610</v>
      </c>
      <c r="F31" s="19">
        <v>345358</v>
      </c>
      <c r="H31" s="16">
        <v>273710</v>
      </c>
      <c r="J31" s="15" t="s">
        <v>46</v>
      </c>
      <c r="K31" s="18">
        <f t="shared" si="1"/>
        <v>97.3</v>
      </c>
      <c r="L31" s="18">
        <f t="shared" si="2"/>
        <v>98.5</v>
      </c>
      <c r="M31" s="18">
        <f t="shared" si="0"/>
        <v>101.71247196563652</v>
      </c>
      <c r="N31" s="18">
        <f t="shared" si="0"/>
        <v>107.46829664309632</v>
      </c>
      <c r="P31" s="43">
        <v>97.3</v>
      </c>
      <c r="S31" s="43">
        <v>98.5</v>
      </c>
      <c r="U31" s="9"/>
      <c r="V31" s="15" t="s">
        <v>46</v>
      </c>
      <c r="W31" s="62">
        <f t="shared" si="6"/>
        <v>125.67857142857144</v>
      </c>
      <c r="X31" s="62">
        <f t="shared" si="7"/>
        <v>115.58508287292817</v>
      </c>
      <c r="Y31" s="62">
        <f t="shared" si="3"/>
        <v>101.03982028917521</v>
      </c>
      <c r="Z31" s="62">
        <f t="shared" si="3"/>
        <v>107.21593033420518</v>
      </c>
      <c r="AA31" s="9"/>
      <c r="AB31" s="6">
        <v>96.8</v>
      </c>
      <c r="AC31" s="45">
        <v>103.5</v>
      </c>
      <c r="AD31" s="42">
        <v>99.2</v>
      </c>
      <c r="AE31" s="13">
        <v>100.1</v>
      </c>
      <c r="AG31" s="15" t="s">
        <v>46</v>
      </c>
      <c r="AH31" s="18">
        <f t="shared" ref="AH31:AH49" si="10">AM31</f>
        <v>100.7</v>
      </c>
      <c r="AI31" s="18">
        <f t="shared" ref="AI31:AI49" si="11">AO31</f>
        <v>101.9</v>
      </c>
      <c r="AJ31" s="18">
        <f t="shared" si="8"/>
        <v>101.62010152284265</v>
      </c>
      <c r="AK31" s="18">
        <f t="shared" si="9"/>
        <v>123.99037962221101</v>
      </c>
      <c r="AM31" s="47">
        <v>100.7</v>
      </c>
      <c r="AO31" s="47">
        <v>101.9</v>
      </c>
      <c r="AS31" s="18"/>
      <c r="AT31" s="18"/>
      <c r="AV31" s="30"/>
      <c r="AW31" s="30"/>
      <c r="AX31" s="30"/>
      <c r="AY31" s="30"/>
      <c r="AZ31" s="30"/>
      <c r="BC31" s="62" t="s">
        <v>91</v>
      </c>
      <c r="BD31" s="62">
        <v>103.02817873795793</v>
      </c>
      <c r="BE31" s="62">
        <v>105.52296787698262</v>
      </c>
    </row>
    <row r="32" spans="1:57">
      <c r="A32" s="15" t="s">
        <v>47</v>
      </c>
      <c r="B32" s="19">
        <v>392608</v>
      </c>
      <c r="C32" s="16">
        <v>314997</v>
      </c>
      <c r="F32" s="19">
        <v>352333</v>
      </c>
      <c r="H32" s="16">
        <v>281456</v>
      </c>
      <c r="J32" s="15" t="s">
        <v>47</v>
      </c>
      <c r="K32" s="18">
        <f t="shared" si="1"/>
        <v>99.1</v>
      </c>
      <c r="L32" s="18">
        <f t="shared" si="2"/>
        <v>98.7</v>
      </c>
      <c r="M32" s="18">
        <f t="shared" si="0"/>
        <v>103.59410042954347</v>
      </c>
      <c r="N32" s="18">
        <f t="shared" si="0"/>
        <v>107.68650638247317</v>
      </c>
      <c r="P32" s="43">
        <v>99.1</v>
      </c>
      <c r="S32" s="43">
        <v>98.7</v>
      </c>
      <c r="U32" s="9"/>
      <c r="V32" s="15" t="s">
        <v>47</v>
      </c>
      <c r="W32" s="62">
        <f>W$31*AB32/AB$31</f>
        <v>125.02940525383708</v>
      </c>
      <c r="X32" s="62">
        <f>X$31*AD32/AD$31</f>
        <v>113.37125568080555</v>
      </c>
      <c r="Y32" s="62">
        <f t="shared" si="3"/>
        <v>100.51792039098733</v>
      </c>
      <c r="Z32" s="62">
        <f t="shared" si="3"/>
        <v>105.16239941046537</v>
      </c>
      <c r="AA32" s="9"/>
      <c r="AB32" s="43">
        <v>96.3</v>
      </c>
      <c r="AC32" s="9"/>
      <c r="AD32" s="43">
        <v>97.3</v>
      </c>
      <c r="AG32" s="15" t="s">
        <v>47</v>
      </c>
      <c r="AH32" s="18">
        <f t="shared" si="10"/>
        <v>102.7</v>
      </c>
      <c r="AI32" s="18">
        <f t="shared" si="11"/>
        <v>102.3</v>
      </c>
      <c r="AJ32" s="18">
        <f t="shared" si="8"/>
        <v>103.63837563451777</v>
      </c>
      <c r="AK32" s="18">
        <f t="shared" si="9"/>
        <v>122.88441984361842</v>
      </c>
      <c r="AM32" s="47">
        <v>102.7</v>
      </c>
      <c r="AO32" s="47">
        <v>102.3</v>
      </c>
      <c r="AS32" s="18"/>
      <c r="AT32" s="18"/>
      <c r="AV32" s="30"/>
      <c r="AW32" s="30"/>
      <c r="AX32" s="30"/>
      <c r="AY32" s="30"/>
      <c r="AZ32" s="30"/>
      <c r="BC32" s="62" t="s">
        <v>148</v>
      </c>
      <c r="BD32" s="62">
        <v>105.15247108307045</v>
      </c>
      <c r="BE32" s="62">
        <v>104.58173228640496</v>
      </c>
    </row>
    <row r="33" spans="1:57">
      <c r="A33" s="15" t="s">
        <v>48</v>
      </c>
      <c r="B33" s="19">
        <v>393224</v>
      </c>
      <c r="C33" s="16">
        <v>302807</v>
      </c>
      <c r="F33" s="19">
        <v>352744</v>
      </c>
      <c r="H33" s="16">
        <v>276373</v>
      </c>
      <c r="J33" s="15" t="s">
        <v>48</v>
      </c>
      <c r="K33" s="18">
        <f t="shared" si="1"/>
        <v>99.7</v>
      </c>
      <c r="L33" s="18">
        <f t="shared" si="2"/>
        <v>98.2</v>
      </c>
      <c r="M33" s="18">
        <f t="shared" si="0"/>
        <v>104.22130991751246</v>
      </c>
      <c r="N33" s="18">
        <f t="shared" si="0"/>
        <v>107.14098203403105</v>
      </c>
      <c r="P33" s="43">
        <v>99.7</v>
      </c>
      <c r="S33" s="43">
        <v>98.2</v>
      </c>
      <c r="V33" s="15" t="s">
        <v>48</v>
      </c>
      <c r="W33" s="62">
        <f t="shared" ref="W33:W35" si="12">W$31*AB33/AB$31</f>
        <v>125.54873819362459</v>
      </c>
      <c r="X33" s="62">
        <f t="shared" ref="X33:X35" si="13">X$31*AD33/AD$31</f>
        <v>112.55563513633932</v>
      </c>
      <c r="Y33" s="62">
        <f t="shared" si="3"/>
        <v>100.93544030953765</v>
      </c>
      <c r="Z33" s="62">
        <f t="shared" si="3"/>
        <v>104.40583538592963</v>
      </c>
      <c r="AB33" s="43">
        <v>96.7</v>
      </c>
      <c r="AD33" s="43">
        <v>96.6</v>
      </c>
      <c r="AG33" s="15" t="s">
        <v>48</v>
      </c>
      <c r="AH33" s="18">
        <f t="shared" si="10"/>
        <v>102.9</v>
      </c>
      <c r="AI33" s="18">
        <f t="shared" si="11"/>
        <v>101.4</v>
      </c>
      <c r="AJ33" s="18">
        <f t="shared" si="8"/>
        <v>103.84020304568529</v>
      </c>
      <c r="AK33" s="18">
        <f t="shared" si="9"/>
        <v>121.7883249193443</v>
      </c>
      <c r="AM33" s="47">
        <v>102.9</v>
      </c>
      <c r="AO33" s="47">
        <v>101.4</v>
      </c>
      <c r="AS33" s="18"/>
      <c r="AT33" s="18"/>
      <c r="AV33" s="30"/>
      <c r="AW33" s="30"/>
      <c r="AX33" s="30"/>
      <c r="AY33" s="30"/>
      <c r="AZ33" s="30"/>
      <c r="BC33" s="62" t="s">
        <v>149</v>
      </c>
      <c r="BD33" s="62">
        <v>109.14826498422713</v>
      </c>
      <c r="BE33" s="62">
        <v>103.64889225610004</v>
      </c>
    </row>
    <row r="34" spans="1:57" ht="18.5" thickBot="1">
      <c r="A34" s="15" t="s">
        <v>49</v>
      </c>
      <c r="B34" s="19">
        <v>401128</v>
      </c>
      <c r="C34" s="16">
        <v>309559</v>
      </c>
      <c r="F34" s="19">
        <v>358455</v>
      </c>
      <c r="H34" s="16">
        <v>288173</v>
      </c>
      <c r="J34" s="15" t="s">
        <v>49</v>
      </c>
      <c r="K34" s="18">
        <f t="shared" si="1"/>
        <v>101.4</v>
      </c>
      <c r="L34" s="18">
        <f t="shared" si="2"/>
        <v>99.4</v>
      </c>
      <c r="M34" s="18">
        <f t="shared" si="0"/>
        <v>105.99840346675791</v>
      </c>
      <c r="N34" s="18">
        <f t="shared" si="0"/>
        <v>108.45024047029212</v>
      </c>
      <c r="P34" s="43">
        <v>101.4</v>
      </c>
      <c r="S34" s="43">
        <v>99.4</v>
      </c>
      <c r="V34" s="15" t="s">
        <v>49</v>
      </c>
      <c r="W34" s="62">
        <f t="shared" si="12"/>
        <v>126.19790436835895</v>
      </c>
      <c r="X34" s="62">
        <f t="shared" si="13"/>
        <v>112.55563513633932</v>
      </c>
      <c r="Y34" s="62">
        <f t="shared" si="3"/>
        <v>101.45734020772554</v>
      </c>
      <c r="Z34" s="62">
        <f t="shared" si="3"/>
        <v>104.40583538592963</v>
      </c>
      <c r="AB34" s="43">
        <v>97.2</v>
      </c>
      <c r="AD34" s="43">
        <v>96.6</v>
      </c>
      <c r="AG34" s="15" t="s">
        <v>49</v>
      </c>
      <c r="AH34" s="18">
        <f t="shared" si="10"/>
        <v>104.5</v>
      </c>
      <c r="AI34" s="18">
        <f t="shared" si="11"/>
        <v>102.5</v>
      </c>
      <c r="AJ34" s="18">
        <f t="shared" si="8"/>
        <v>105.45482233502538</v>
      </c>
      <c r="AK34" s="18">
        <f t="shared" si="9"/>
        <v>120.70200685762566</v>
      </c>
      <c r="AM34" s="47">
        <v>104.5</v>
      </c>
      <c r="AO34" s="47">
        <v>102.5</v>
      </c>
      <c r="AS34" s="18"/>
      <c r="AT34" s="18"/>
      <c r="AV34" s="30"/>
      <c r="AW34" s="30"/>
      <c r="AX34" s="30"/>
      <c r="AY34" s="30"/>
      <c r="AZ34" s="30"/>
      <c r="BC34" s="62" t="s">
        <v>150</v>
      </c>
      <c r="BD34" s="62">
        <v>103.68033648790747</v>
      </c>
      <c r="BE34" s="62">
        <v>102.72437290000002</v>
      </c>
    </row>
    <row r="35" spans="1:57" ht="18.5" thickBot="1">
      <c r="A35" s="15" t="s">
        <v>50</v>
      </c>
      <c r="B35" s="19">
        <v>408864</v>
      </c>
      <c r="C35" s="16">
        <v>324054</v>
      </c>
      <c r="F35" s="19">
        <v>362510</v>
      </c>
      <c r="H35" s="16">
        <v>295176</v>
      </c>
      <c r="J35" s="15" t="s">
        <v>50</v>
      </c>
      <c r="K35" s="18">
        <f t="shared" si="1"/>
        <v>103.3</v>
      </c>
      <c r="L35" s="18">
        <f t="shared" si="2"/>
        <v>101.5</v>
      </c>
      <c r="M35" s="18">
        <f t="shared" si="0"/>
        <v>107.98456684532634</v>
      </c>
      <c r="N35" s="18">
        <f t="shared" si="0"/>
        <v>110.741442733749</v>
      </c>
      <c r="P35" s="43">
        <v>103.3</v>
      </c>
      <c r="S35" s="43">
        <v>101.5</v>
      </c>
      <c r="V35" s="15" t="s">
        <v>50</v>
      </c>
      <c r="W35" s="62">
        <f t="shared" si="12"/>
        <v>129.83323494687133</v>
      </c>
      <c r="X35" s="62">
        <f t="shared" si="13"/>
        <v>116.51722063803241</v>
      </c>
      <c r="Y35" s="62">
        <f t="shared" si="3"/>
        <v>104.3799796375777</v>
      </c>
      <c r="Z35" s="62">
        <f t="shared" si="3"/>
        <v>108.08057493367457</v>
      </c>
      <c r="AB35" s="58">
        <v>100</v>
      </c>
      <c r="AC35" s="56">
        <v>100</v>
      </c>
      <c r="AD35" s="58">
        <v>100</v>
      </c>
      <c r="AE35" s="56">
        <v>100</v>
      </c>
      <c r="AG35" s="15" t="s">
        <v>50</v>
      </c>
      <c r="AH35" s="18">
        <f t="shared" si="10"/>
        <v>105.6</v>
      </c>
      <c r="AI35" s="18">
        <f t="shared" si="11"/>
        <v>103.7</v>
      </c>
      <c r="AJ35" s="18">
        <f t="shared" si="8"/>
        <v>106.5648730964467</v>
      </c>
      <c r="AK35" s="18">
        <f t="shared" si="9"/>
        <v>119.6253784515616</v>
      </c>
      <c r="AM35" s="47">
        <v>105.6</v>
      </c>
      <c r="AO35" s="47">
        <v>103.7</v>
      </c>
      <c r="AS35" s="18"/>
      <c r="AT35" s="18"/>
      <c r="AV35" s="30"/>
      <c r="AW35" s="30"/>
      <c r="AX35" s="30"/>
      <c r="AY35" s="30"/>
      <c r="AZ35" s="30"/>
      <c r="BC35" s="62" t="s">
        <v>151</v>
      </c>
      <c r="BD35" s="62">
        <v>103.25972660357519</v>
      </c>
      <c r="BE35" s="62">
        <v>101.80810000000001</v>
      </c>
    </row>
    <row r="36" spans="1:57">
      <c r="A36" s="15" t="s">
        <v>51</v>
      </c>
      <c r="B36" s="16">
        <v>413096</v>
      </c>
      <c r="C36" s="16">
        <v>313531</v>
      </c>
      <c r="F36" s="16">
        <v>365810</v>
      </c>
      <c r="H36" s="16">
        <v>288849</v>
      </c>
      <c r="J36" s="15" t="s">
        <v>51</v>
      </c>
      <c r="K36" s="18">
        <f t="shared" si="1"/>
        <v>104.9</v>
      </c>
      <c r="L36" s="18">
        <f t="shared" si="2"/>
        <v>103</v>
      </c>
      <c r="M36" s="18">
        <f t="shared" si="0"/>
        <v>109.65712547991029</v>
      </c>
      <c r="N36" s="18">
        <f t="shared" si="0"/>
        <v>112.37801577907534</v>
      </c>
      <c r="P36" s="43">
        <v>104.9</v>
      </c>
      <c r="S36" s="43">
        <v>103</v>
      </c>
      <c r="V36" s="15" t="s">
        <v>51</v>
      </c>
      <c r="W36" s="62">
        <f>W$35*AC36/AC$35</f>
        <v>131.39123376623377</v>
      </c>
      <c r="X36" s="62">
        <f>X$35*AE36/AE$35</f>
        <v>118.03194450632684</v>
      </c>
      <c r="Y36" s="62">
        <f t="shared" si="3"/>
        <v>105.63253939322861</v>
      </c>
      <c r="Z36" s="62">
        <f t="shared" si="3"/>
        <v>109.48562240781234</v>
      </c>
      <c r="AC36" s="43">
        <v>101.2</v>
      </c>
      <c r="AE36" s="43">
        <v>101.3</v>
      </c>
      <c r="AG36" s="15" t="s">
        <v>51</v>
      </c>
      <c r="AH36" s="18">
        <f t="shared" si="10"/>
        <v>106.8</v>
      </c>
      <c r="AI36" s="18">
        <f t="shared" si="11"/>
        <v>104.9</v>
      </c>
      <c r="AJ36" s="18">
        <f t="shared" si="8"/>
        <v>107.77583756345177</v>
      </c>
      <c r="AK36" s="18">
        <f t="shared" si="9"/>
        <v>118.55835327211257</v>
      </c>
      <c r="AM36" s="47">
        <v>106.8</v>
      </c>
      <c r="AO36" s="47">
        <v>104.9</v>
      </c>
      <c r="AS36" s="18"/>
      <c r="AT36" s="18"/>
      <c r="AV36" s="30"/>
      <c r="AW36" s="30"/>
      <c r="AX36" s="30"/>
      <c r="AY36" s="30"/>
      <c r="AZ36" s="30"/>
      <c r="BC36" s="62" t="s">
        <v>152</v>
      </c>
      <c r="BD36" s="62">
        <v>100.42060988433228</v>
      </c>
      <c r="BE36" s="62">
        <v>100.9</v>
      </c>
    </row>
    <row r="37" spans="1:57">
      <c r="A37" s="15" t="s">
        <v>52</v>
      </c>
      <c r="B37" s="16">
        <v>421384</v>
      </c>
      <c r="C37" s="16">
        <v>323271</v>
      </c>
      <c r="F37" s="16">
        <v>371670</v>
      </c>
      <c r="H37" s="16">
        <v>296955</v>
      </c>
      <c r="J37" s="15" t="s">
        <v>52</v>
      </c>
      <c r="K37" s="18">
        <f t="shared" si="1"/>
        <v>107</v>
      </c>
      <c r="L37" s="18">
        <f t="shared" si="2"/>
        <v>103.5</v>
      </c>
      <c r="M37" s="18">
        <f t="shared" si="0"/>
        <v>111.85235868780173</v>
      </c>
      <c r="N37" s="18">
        <f t="shared" si="0"/>
        <v>112.92354012751746</v>
      </c>
      <c r="P37" s="43">
        <v>107</v>
      </c>
      <c r="S37" s="43">
        <v>103.5</v>
      </c>
      <c r="V37" s="15" t="s">
        <v>52</v>
      </c>
      <c r="W37" s="62">
        <f t="shared" ref="W37:W39" si="14">W$35*AC37/AC$35</f>
        <v>136.06523022432114</v>
      </c>
      <c r="X37" s="62">
        <f t="shared" ref="X37:X39" si="15">X$35*AE37/AE$35</f>
        <v>119.89622003653535</v>
      </c>
      <c r="Y37" s="62">
        <f t="shared" si="3"/>
        <v>109.39021866018143</v>
      </c>
      <c r="Z37" s="62">
        <f t="shared" si="3"/>
        <v>111.21491160675113</v>
      </c>
      <c r="AC37" s="43">
        <v>104.8</v>
      </c>
      <c r="AE37" s="43">
        <v>102.9</v>
      </c>
      <c r="AG37" s="15" t="s">
        <v>52</v>
      </c>
      <c r="AH37" s="18">
        <f t="shared" si="10"/>
        <v>108.5</v>
      </c>
      <c r="AI37" s="18">
        <f t="shared" si="11"/>
        <v>104.9</v>
      </c>
      <c r="AJ37" s="18">
        <f t="shared" si="8"/>
        <v>109.49137055837564</v>
      </c>
      <c r="AK37" s="18">
        <f t="shared" si="9"/>
        <v>117.50084566116209</v>
      </c>
      <c r="AM37" s="47">
        <v>108.5</v>
      </c>
      <c r="AO37" s="47">
        <v>104.9</v>
      </c>
      <c r="AS37" s="18"/>
      <c r="AT37" s="18"/>
      <c r="AV37" s="30"/>
      <c r="AW37" s="30"/>
      <c r="AX37" s="30"/>
      <c r="AY37" s="30"/>
      <c r="AZ37" s="30"/>
      <c r="BC37" s="62" t="s">
        <v>153</v>
      </c>
      <c r="BD37" s="62">
        <v>100</v>
      </c>
      <c r="BE37" s="62">
        <v>100</v>
      </c>
    </row>
    <row r="38" spans="1:57" ht="18.5" thickBot="1">
      <c r="A38" s="15" t="s">
        <v>53</v>
      </c>
      <c r="B38" s="16">
        <v>415675</v>
      </c>
      <c r="C38" s="16">
        <v>322949</v>
      </c>
      <c r="F38" s="16">
        <v>366481</v>
      </c>
      <c r="H38" s="16">
        <v>301689</v>
      </c>
      <c r="J38" s="15" t="s">
        <v>53</v>
      </c>
      <c r="K38" s="18">
        <f t="shared" si="1"/>
        <v>105.6</v>
      </c>
      <c r="L38" s="18">
        <f t="shared" si="2"/>
        <v>101.4</v>
      </c>
      <c r="M38" s="18">
        <f t="shared" si="0"/>
        <v>110.38886988254077</v>
      </c>
      <c r="N38" s="18">
        <f t="shared" si="0"/>
        <v>110.63233786406057</v>
      </c>
      <c r="P38" s="43">
        <v>105.6</v>
      </c>
      <c r="S38" s="43">
        <v>101.4</v>
      </c>
      <c r="V38" s="15" t="s">
        <v>53</v>
      </c>
      <c r="W38" s="62">
        <f t="shared" si="14"/>
        <v>136.84422963400237</v>
      </c>
      <c r="X38" s="62">
        <f t="shared" si="15"/>
        <v>119.66318559525929</v>
      </c>
      <c r="Y38" s="62">
        <f t="shared" si="3"/>
        <v>110.01649853800689</v>
      </c>
      <c r="Z38" s="62">
        <f t="shared" si="3"/>
        <v>110.99875045688378</v>
      </c>
      <c r="AC38" s="43">
        <v>105.4</v>
      </c>
      <c r="AE38" s="43">
        <v>102.7</v>
      </c>
      <c r="AG38" s="15" t="s">
        <v>53</v>
      </c>
      <c r="AH38" s="18">
        <f t="shared" si="10"/>
        <v>107</v>
      </c>
      <c r="AI38" s="18">
        <f t="shared" si="11"/>
        <v>102.8</v>
      </c>
      <c r="AJ38" s="18">
        <f t="shared" si="8"/>
        <v>107.97766497461929</v>
      </c>
      <c r="AK38" s="18">
        <f t="shared" si="9"/>
        <v>116.4527707246403</v>
      </c>
      <c r="AM38" s="47">
        <v>107</v>
      </c>
      <c r="AO38" s="47">
        <v>102.8</v>
      </c>
      <c r="AS38" s="18"/>
      <c r="AT38" s="18"/>
      <c r="AV38" s="30"/>
      <c r="AW38" s="30"/>
      <c r="AX38" s="30"/>
      <c r="AY38" s="30"/>
      <c r="AZ38" s="30"/>
      <c r="BC38" s="62" t="s">
        <v>154</v>
      </c>
      <c r="BD38" s="62">
        <v>101.5</v>
      </c>
      <c r="BE38" s="62">
        <v>100.80000000000001</v>
      </c>
    </row>
    <row r="39" spans="1:57" ht="18.5" thickBot="1">
      <c r="A39" s="15" t="s">
        <v>54</v>
      </c>
      <c r="B39" s="16">
        <v>396291</v>
      </c>
      <c r="C39" s="16">
        <v>332251</v>
      </c>
      <c r="F39" s="16">
        <v>353679</v>
      </c>
      <c r="H39" s="16">
        <v>300158</v>
      </c>
      <c r="J39" s="15" t="s">
        <v>54</v>
      </c>
      <c r="K39" s="18">
        <f t="shared" si="1"/>
        <v>104.1</v>
      </c>
      <c r="L39" s="18">
        <f t="shared" si="2"/>
        <v>100.4</v>
      </c>
      <c r="M39" s="18">
        <f t="shared" si="0"/>
        <v>108.82084616261832</v>
      </c>
      <c r="N39" s="18">
        <f t="shared" si="0"/>
        <v>109.54128916717634</v>
      </c>
      <c r="P39" s="43">
        <v>104.1</v>
      </c>
      <c r="S39" s="43">
        <v>100.4</v>
      </c>
      <c r="V39" s="15" t="s">
        <v>54</v>
      </c>
      <c r="W39" s="62">
        <f t="shared" si="14"/>
        <v>139.05139462809919</v>
      </c>
      <c r="X39" s="62">
        <f t="shared" si="15"/>
        <v>121.8770127873819</v>
      </c>
      <c r="Y39" s="62">
        <f t="shared" si="3"/>
        <v>111.79095819184572</v>
      </c>
      <c r="Z39" s="62">
        <f t="shared" si="3"/>
        <v>113.0522813806236</v>
      </c>
      <c r="AB39" s="42">
        <v>97.8</v>
      </c>
      <c r="AC39" s="12">
        <v>107.1</v>
      </c>
      <c r="AD39" s="42">
        <v>97.2</v>
      </c>
      <c r="AE39" s="13">
        <v>104.6</v>
      </c>
      <c r="AG39" s="15" t="s">
        <v>54</v>
      </c>
      <c r="AH39" s="18">
        <f t="shared" si="10"/>
        <v>105.5</v>
      </c>
      <c r="AI39" s="18">
        <f t="shared" si="11"/>
        <v>101.7</v>
      </c>
      <c r="AJ39" s="18">
        <f t="shared" si="8"/>
        <v>106.46395939086295</v>
      </c>
      <c r="AK39" s="18">
        <f t="shared" si="9"/>
        <v>115.41404432570891</v>
      </c>
      <c r="AM39" s="47">
        <v>105.5</v>
      </c>
      <c r="AO39" s="47">
        <v>101.7</v>
      </c>
      <c r="AS39" s="18"/>
      <c r="AT39" s="18"/>
      <c r="AV39" s="30"/>
      <c r="AW39" s="30"/>
      <c r="AX39" s="30"/>
      <c r="AY39" s="30"/>
      <c r="AZ39" s="30"/>
      <c r="BC39" s="62" t="s">
        <v>155</v>
      </c>
      <c r="BD39" s="62">
        <v>100</v>
      </c>
      <c r="BE39" s="62">
        <v>101.60640000000002</v>
      </c>
    </row>
    <row r="40" spans="1:57">
      <c r="A40" s="15" t="s">
        <v>59</v>
      </c>
      <c r="B40" s="16">
        <v>398069</v>
      </c>
      <c r="C40" s="16">
        <v>337635</v>
      </c>
      <c r="F40" s="16">
        <v>355474</v>
      </c>
      <c r="H40" s="16">
        <v>299552</v>
      </c>
      <c r="J40" s="15" t="s">
        <v>59</v>
      </c>
      <c r="K40" s="18">
        <f t="shared" si="1"/>
        <v>103.9</v>
      </c>
      <c r="L40" s="18">
        <f t="shared" si="2"/>
        <v>101.1</v>
      </c>
      <c r="M40" s="18">
        <f t="shared" si="0"/>
        <v>108.61177633329532</v>
      </c>
      <c r="N40" s="18">
        <f t="shared" si="0"/>
        <v>110.30502325499531</v>
      </c>
      <c r="P40" s="43">
        <v>103.9</v>
      </c>
      <c r="S40" s="43">
        <v>101.1</v>
      </c>
      <c r="V40" s="15" t="s">
        <v>59</v>
      </c>
      <c r="W40" s="62">
        <f>W$39*AB40/AB$39</f>
        <v>142.17934011053086</v>
      </c>
      <c r="X40" s="62">
        <f>X$39*AD40/AD$39</f>
        <v>125.38787323804722</v>
      </c>
      <c r="Y40" s="62">
        <f t="shared" si="3"/>
        <v>114.30568322274613</v>
      </c>
      <c r="Z40" s="62">
        <f t="shared" si="3"/>
        <v>116.3089314615469</v>
      </c>
      <c r="AB40" s="44">
        <v>100</v>
      </c>
      <c r="AD40" s="44">
        <v>100</v>
      </c>
      <c r="AG40" s="15" t="s">
        <v>59</v>
      </c>
      <c r="AH40" s="18">
        <f t="shared" si="10"/>
        <v>105.6</v>
      </c>
      <c r="AI40" s="18">
        <f t="shared" si="11"/>
        <v>102.7</v>
      </c>
      <c r="AJ40" s="18">
        <f t="shared" si="8"/>
        <v>106.5648730964467</v>
      </c>
      <c r="AK40" s="18">
        <f t="shared" si="9"/>
        <v>114.38458307800684</v>
      </c>
      <c r="AM40" s="47">
        <v>105.6</v>
      </c>
      <c r="AO40" s="47">
        <v>102.7</v>
      </c>
      <c r="AS40" s="18"/>
      <c r="AT40" s="18"/>
      <c r="AV40" s="30"/>
      <c r="AW40" s="30"/>
      <c r="AX40" s="30"/>
      <c r="AY40" s="30"/>
      <c r="AZ40" s="30"/>
      <c r="BC40" s="62" t="s">
        <v>156</v>
      </c>
      <c r="BD40" s="62">
        <v>101.40000000000002</v>
      </c>
      <c r="BE40" s="62">
        <v>102.41925120000005</v>
      </c>
    </row>
    <row r="41" spans="1:57" ht="18.5" thickBot="1">
      <c r="A41" s="15" t="s">
        <v>60</v>
      </c>
      <c r="B41" s="16">
        <v>397366</v>
      </c>
      <c r="C41" s="16">
        <v>331946</v>
      </c>
      <c r="F41" s="16">
        <v>351335</v>
      </c>
      <c r="H41" s="16">
        <v>297638</v>
      </c>
      <c r="J41" s="15" t="s">
        <v>60</v>
      </c>
      <c r="K41" s="18">
        <f t="shared" si="1"/>
        <v>102.9</v>
      </c>
      <c r="L41" s="18">
        <f t="shared" si="2"/>
        <v>101.1</v>
      </c>
      <c r="M41" s="18">
        <f t="shared" si="0"/>
        <v>107.56642718668036</v>
      </c>
      <c r="N41" s="18">
        <f t="shared" si="0"/>
        <v>110.30502325499531</v>
      </c>
      <c r="P41" s="43">
        <v>102.9</v>
      </c>
      <c r="S41" s="43">
        <v>101.1</v>
      </c>
      <c r="V41" s="15" t="s">
        <v>60</v>
      </c>
      <c r="W41" s="62">
        <f t="shared" ref="W41:W43" si="16">W$39*AB41/AB$39</f>
        <v>140.75754670942555</v>
      </c>
      <c r="X41" s="62">
        <f t="shared" ref="X41:X43" si="17">X$39*AD41/AD$39</f>
        <v>125.51326111128526</v>
      </c>
      <c r="Y41" s="62">
        <f t="shared" si="3"/>
        <v>113.16262639051867</v>
      </c>
      <c r="Z41" s="62">
        <f t="shared" si="3"/>
        <v>116.42524039300845</v>
      </c>
      <c r="AB41" s="43">
        <v>99</v>
      </c>
      <c r="AD41" s="43">
        <v>100.1</v>
      </c>
      <c r="AG41" s="15" t="s">
        <v>60</v>
      </c>
      <c r="AH41" s="18">
        <f t="shared" si="10"/>
        <v>103.9</v>
      </c>
      <c r="AI41" s="18">
        <f t="shared" si="11"/>
        <v>102.1</v>
      </c>
      <c r="AJ41" s="18">
        <f t="shared" si="8"/>
        <v>104.84934010152284</v>
      </c>
      <c r="AK41" s="18">
        <f t="shared" si="9"/>
        <v>113.36430433895623</v>
      </c>
      <c r="AM41" s="47">
        <v>103.9</v>
      </c>
      <c r="AO41" s="47">
        <v>102.1</v>
      </c>
      <c r="AS41" s="18"/>
      <c r="AT41" s="18"/>
      <c r="AV41" s="30"/>
      <c r="AW41" s="30"/>
      <c r="AX41" s="30"/>
      <c r="AY41" s="30"/>
      <c r="AZ41" s="30"/>
      <c r="BC41" s="229" t="s">
        <v>157</v>
      </c>
    </row>
    <row r="42" spans="1:57">
      <c r="A42" s="15" t="s">
        <v>61</v>
      </c>
      <c r="B42" s="16">
        <v>387638</v>
      </c>
      <c r="C42" s="16">
        <v>327104</v>
      </c>
      <c r="F42" s="16">
        <v>343480</v>
      </c>
      <c r="H42" s="16">
        <v>300820</v>
      </c>
      <c r="J42" s="15" t="s">
        <v>61</v>
      </c>
      <c r="K42" s="18">
        <f t="shared" si="1"/>
        <v>99.9</v>
      </c>
      <c r="L42" s="18">
        <f t="shared" si="2"/>
        <v>99.2</v>
      </c>
      <c r="M42" s="18">
        <f t="shared" si="0"/>
        <v>104.43037974683544</v>
      </c>
      <c r="N42" s="18">
        <f t="shared" si="0"/>
        <v>108.23203073091527</v>
      </c>
      <c r="P42" s="43">
        <v>99.9</v>
      </c>
      <c r="S42" s="43">
        <v>99.2</v>
      </c>
      <c r="V42" s="15" t="s">
        <v>61</v>
      </c>
      <c r="W42" s="62">
        <f t="shared" si="16"/>
        <v>134.64383508467273</v>
      </c>
      <c r="X42" s="62">
        <f t="shared" si="17"/>
        <v>121.50084916766777</v>
      </c>
      <c r="Y42" s="62">
        <f t="shared" si="3"/>
        <v>108.24748201194059</v>
      </c>
      <c r="Z42" s="62">
        <f t="shared" si="3"/>
        <v>112.70335458623896</v>
      </c>
      <c r="AB42" s="8">
        <v>94.7</v>
      </c>
      <c r="AC42" s="42">
        <v>105.8</v>
      </c>
      <c r="AD42" s="8">
        <v>96.9</v>
      </c>
      <c r="AE42" s="42">
        <v>106.1</v>
      </c>
      <c r="AG42" s="15" t="s">
        <v>61</v>
      </c>
      <c r="AH42" s="18">
        <f t="shared" si="10"/>
        <v>100.9</v>
      </c>
      <c r="AI42" s="18">
        <f t="shared" si="11"/>
        <v>100.2</v>
      </c>
      <c r="AJ42" s="18">
        <f t="shared" si="8"/>
        <v>101.82192893401016</v>
      </c>
      <c r="AK42" s="18">
        <f t="shared" si="9"/>
        <v>112.35312620312807</v>
      </c>
      <c r="AM42" s="47">
        <v>100.9</v>
      </c>
      <c r="AO42" s="47">
        <v>100.2</v>
      </c>
      <c r="AS42" s="18"/>
      <c r="AT42" s="18"/>
      <c r="AV42" s="30"/>
      <c r="AW42" s="30"/>
      <c r="AX42" s="30"/>
      <c r="AY42" s="30"/>
      <c r="AZ42" s="30"/>
    </row>
    <row r="43" spans="1:57" ht="18.5" thickBot="1">
      <c r="A43" s="15" t="s">
        <v>62</v>
      </c>
      <c r="B43" s="16">
        <v>389664</v>
      </c>
      <c r="C43" s="16">
        <v>326213</v>
      </c>
      <c r="F43" s="16">
        <v>341898</v>
      </c>
      <c r="H43" s="16">
        <v>300272</v>
      </c>
      <c r="J43" s="15" t="s">
        <v>62</v>
      </c>
      <c r="K43" s="18">
        <f t="shared" si="1"/>
        <v>99.8</v>
      </c>
      <c r="L43" s="18">
        <f t="shared" si="2"/>
        <v>99.4</v>
      </c>
      <c r="M43" s="18">
        <f t="shared" si="0"/>
        <v>104.32584483217396</v>
      </c>
      <c r="N43" s="18">
        <f t="shared" si="0"/>
        <v>108.45024047029212</v>
      </c>
      <c r="P43" s="43">
        <v>99.8</v>
      </c>
      <c r="S43" s="43">
        <v>99.4</v>
      </c>
      <c r="V43" s="15" t="s">
        <v>62</v>
      </c>
      <c r="W43" s="62">
        <f t="shared" si="16"/>
        <v>131.37371026213052</v>
      </c>
      <c r="X43" s="62">
        <f t="shared" si="17"/>
        <v>118.74231595643072</v>
      </c>
      <c r="Y43" s="62">
        <f t="shared" si="3"/>
        <v>105.61845129781742</v>
      </c>
      <c r="Z43" s="62">
        <f t="shared" si="3"/>
        <v>110.14455809408493</v>
      </c>
      <c r="AB43" s="11">
        <v>92.4</v>
      </c>
      <c r="AC43" s="43">
        <v>103.2</v>
      </c>
      <c r="AD43" s="11">
        <v>94.7</v>
      </c>
      <c r="AE43" s="43">
        <v>103.7</v>
      </c>
      <c r="AG43" s="15" t="s">
        <v>62</v>
      </c>
      <c r="AH43" s="18">
        <f t="shared" si="10"/>
        <v>100.1</v>
      </c>
      <c r="AI43" s="18">
        <f t="shared" si="11"/>
        <v>99.7</v>
      </c>
      <c r="AJ43" s="18">
        <f t="shared" si="8"/>
        <v>101.0146192893401</v>
      </c>
      <c r="AK43" s="18">
        <f t="shared" si="9"/>
        <v>111.35096749566705</v>
      </c>
      <c r="AM43" s="47">
        <v>100.1</v>
      </c>
      <c r="AO43" s="47">
        <v>99.7</v>
      </c>
      <c r="AS43" s="18"/>
      <c r="AT43" s="18"/>
      <c r="AV43" s="30"/>
      <c r="AW43" s="30"/>
      <c r="AX43" s="30"/>
      <c r="AY43" s="30"/>
      <c r="AZ43" s="30"/>
    </row>
    <row r="44" spans="1:57" ht="18.5" thickBot="1">
      <c r="A44" s="15" t="s">
        <v>63</v>
      </c>
      <c r="B44" s="16">
        <v>376964</v>
      </c>
      <c r="C44" s="16">
        <v>310786</v>
      </c>
      <c r="F44" s="16">
        <v>332784</v>
      </c>
      <c r="H44" s="16">
        <v>295153</v>
      </c>
      <c r="J44" s="15" t="s">
        <v>63</v>
      </c>
      <c r="K44" s="18">
        <f t="shared" si="1"/>
        <v>99</v>
      </c>
      <c r="L44" s="18">
        <f t="shared" si="2"/>
        <v>98.6</v>
      </c>
      <c r="M44" s="18">
        <f t="shared" si="0"/>
        <v>103.48956551488197</v>
      </c>
      <c r="N44" s="18">
        <f t="shared" si="0"/>
        <v>107.57740151278475</v>
      </c>
      <c r="P44" s="43">
        <v>99</v>
      </c>
      <c r="S44" s="43">
        <v>98.6</v>
      </c>
      <c r="V44" s="15" t="s">
        <v>63</v>
      </c>
      <c r="W44" s="62">
        <f>W$43*AC44/AC$43</f>
        <v>129.33690855264012</v>
      </c>
      <c r="X44" s="62">
        <f>X$43*AE44/AE$43</f>
        <v>116.56670939599466</v>
      </c>
      <c r="Y44" s="62">
        <f t="shared" si="3"/>
        <v>103.98095592885902</v>
      </c>
      <c r="Z44" s="62">
        <f t="shared" si="3"/>
        <v>108.12648036622801</v>
      </c>
      <c r="AC44" s="43">
        <v>101.6</v>
      </c>
      <c r="AE44" s="43">
        <v>101.8</v>
      </c>
      <c r="AG44" s="15" t="s">
        <v>63</v>
      </c>
      <c r="AH44" s="18">
        <f t="shared" si="10"/>
        <v>99.4</v>
      </c>
      <c r="AI44" s="18">
        <f t="shared" si="11"/>
        <v>99</v>
      </c>
      <c r="AJ44" s="18">
        <f t="shared" si="8"/>
        <v>100.30822335025381</v>
      </c>
      <c r="AK44" s="18">
        <f t="shared" si="9"/>
        <v>110.35774776577507</v>
      </c>
      <c r="AM44" s="47">
        <v>99.4</v>
      </c>
      <c r="AO44" s="47">
        <v>99</v>
      </c>
      <c r="AS44" s="18"/>
      <c r="AT44" s="18"/>
      <c r="AV44" s="30"/>
      <c r="AW44" s="30"/>
      <c r="AX44" s="30"/>
      <c r="AY44" s="30"/>
      <c r="AZ44" s="30"/>
    </row>
    <row r="45" spans="1:57">
      <c r="A45" s="15" t="s">
        <v>64</v>
      </c>
      <c r="B45" s="16">
        <v>380438</v>
      </c>
      <c r="C45" s="16">
        <v>294680</v>
      </c>
      <c r="F45" s="16">
        <v>334910</v>
      </c>
      <c r="H45" s="16">
        <v>287440</v>
      </c>
      <c r="J45" s="15" t="s">
        <v>64</v>
      </c>
      <c r="K45" s="80">
        <f t="shared" si="1"/>
        <v>100</v>
      </c>
      <c r="L45" s="80">
        <f t="shared" si="2"/>
        <v>100</v>
      </c>
      <c r="M45" s="18">
        <f t="shared" si="0"/>
        <v>104.53491466149694</v>
      </c>
      <c r="N45" s="18">
        <f t="shared" si="0"/>
        <v>109.10486968842265</v>
      </c>
      <c r="P45" s="44">
        <v>100</v>
      </c>
      <c r="Q45" s="57"/>
      <c r="R45" s="57"/>
      <c r="S45" s="44">
        <v>100</v>
      </c>
      <c r="T45" s="57"/>
      <c r="U45" s="41"/>
      <c r="V45" s="15" t="s">
        <v>64</v>
      </c>
      <c r="W45" s="62">
        <f t="shared" ref="W45:W46" si="18">W$43*AC45/AC$43</f>
        <v>127.30010684314972</v>
      </c>
      <c r="X45" s="62">
        <f t="shared" ref="X45:X46" si="19">X$43*AE45/AE$43</f>
        <v>114.50560844400262</v>
      </c>
      <c r="Y45" s="62">
        <f t="shared" si="3"/>
        <v>102.34346055990059</v>
      </c>
      <c r="Z45" s="62">
        <f t="shared" si="3"/>
        <v>106.21461725562672</v>
      </c>
      <c r="AA45" s="41"/>
      <c r="AB45" s="56">
        <v>100</v>
      </c>
      <c r="AC45" s="57">
        <v>100</v>
      </c>
      <c r="AD45" s="56">
        <v>100</v>
      </c>
      <c r="AE45" s="59">
        <v>100</v>
      </c>
      <c r="AG45" s="15" t="s">
        <v>64</v>
      </c>
      <c r="AH45" s="80">
        <f t="shared" si="10"/>
        <v>100</v>
      </c>
      <c r="AI45" s="80">
        <f t="shared" si="11"/>
        <v>100</v>
      </c>
      <c r="AJ45" s="18">
        <f t="shared" si="8"/>
        <v>100.91370558375635</v>
      </c>
      <c r="AK45" s="18">
        <f t="shared" si="9"/>
        <v>109.37338728025277</v>
      </c>
      <c r="AM45" s="49">
        <v>100</v>
      </c>
      <c r="AN45" s="53"/>
      <c r="AO45" s="49">
        <v>100</v>
      </c>
      <c r="AS45" s="18"/>
      <c r="AT45" s="18"/>
      <c r="AV45" s="30"/>
      <c r="AW45" s="30"/>
      <c r="AX45" s="30"/>
      <c r="AY45" s="30"/>
      <c r="AZ45" s="30"/>
    </row>
    <row r="46" spans="1:57" ht="18.5" thickBot="1">
      <c r="A46" s="15" t="s">
        <v>65</v>
      </c>
      <c r="B46" s="16">
        <v>384401</v>
      </c>
      <c r="C46" s="16">
        <v>295417</v>
      </c>
      <c r="F46" s="16">
        <v>335774</v>
      </c>
      <c r="H46" s="16">
        <v>273061</v>
      </c>
      <c r="J46" s="15" t="s">
        <v>65</v>
      </c>
      <c r="K46" s="18">
        <f t="shared" si="1"/>
        <v>101</v>
      </c>
      <c r="L46" s="18">
        <f t="shared" si="2"/>
        <v>100.7</v>
      </c>
      <c r="M46" s="18">
        <f t="shared" si="0"/>
        <v>105.58026380811191</v>
      </c>
      <c r="N46" s="18">
        <f t="shared" si="0"/>
        <v>109.86860377624161</v>
      </c>
      <c r="P46" s="43">
        <v>101</v>
      </c>
      <c r="S46" s="43">
        <v>100.7</v>
      </c>
      <c r="V46" s="15" t="s">
        <v>65</v>
      </c>
      <c r="W46" s="62">
        <f t="shared" si="18"/>
        <v>127.55470705683602</v>
      </c>
      <c r="X46" s="62">
        <f t="shared" si="19"/>
        <v>113.81857479333861</v>
      </c>
      <c r="Y46" s="62">
        <f t="shared" si="3"/>
        <v>102.54814748102039</v>
      </c>
      <c r="Z46" s="62">
        <f t="shared" si="3"/>
        <v>105.57732955209298</v>
      </c>
      <c r="AB46" s="43">
        <v>100.2</v>
      </c>
      <c r="AC46" s="12">
        <v>100.2</v>
      </c>
      <c r="AD46" s="43">
        <v>99.4</v>
      </c>
      <c r="AE46" s="13">
        <v>99.4</v>
      </c>
      <c r="AG46" s="15" t="s">
        <v>65</v>
      </c>
      <c r="AH46" s="18">
        <f t="shared" si="10"/>
        <v>100.2</v>
      </c>
      <c r="AI46" s="18">
        <f t="shared" si="11"/>
        <v>99.9</v>
      </c>
      <c r="AJ46" s="18">
        <f t="shared" si="8"/>
        <v>101.11553299492387</v>
      </c>
      <c r="AK46" s="18">
        <f t="shared" si="9"/>
        <v>108.39780701709887</v>
      </c>
      <c r="AM46" s="47">
        <v>100.2</v>
      </c>
      <c r="AO46" s="47">
        <v>99.9</v>
      </c>
      <c r="AS46" s="18"/>
      <c r="AT46" s="18"/>
      <c r="AV46" s="30"/>
      <c r="AW46" s="30"/>
      <c r="AX46" s="30"/>
      <c r="AY46" s="30"/>
      <c r="AZ46" s="30"/>
    </row>
    <row r="47" spans="1:57" ht="18.5" thickBot="1">
      <c r="A47" s="15" t="s">
        <v>89</v>
      </c>
      <c r="B47" s="16">
        <v>377731</v>
      </c>
      <c r="C47" s="16">
        <v>289097</v>
      </c>
      <c r="F47" s="16">
        <v>330313</v>
      </c>
      <c r="H47" s="16">
        <v>264623</v>
      </c>
      <c r="J47" s="15" t="s">
        <v>89</v>
      </c>
      <c r="K47" s="18">
        <f t="shared" si="1"/>
        <v>100.1</v>
      </c>
      <c r="L47" s="18">
        <f t="shared" si="2"/>
        <v>99.7</v>
      </c>
      <c r="M47" s="18">
        <f t="shared" si="0"/>
        <v>104.63944957615844</v>
      </c>
      <c r="N47" s="18">
        <f t="shared" si="0"/>
        <v>108.77755507935738</v>
      </c>
      <c r="P47" s="43">
        <v>100.1</v>
      </c>
      <c r="R47" s="60"/>
      <c r="S47" s="43">
        <v>99.7</v>
      </c>
      <c r="V47" s="15" t="s">
        <v>89</v>
      </c>
      <c r="W47" s="62">
        <f>W$46*AB47/AB$46</f>
        <v>124.75410470628672</v>
      </c>
      <c r="X47" s="62">
        <f>X$46*AD47/AD$46</f>
        <v>111.87197944979057</v>
      </c>
      <c r="Y47" s="62">
        <f t="shared" si="3"/>
        <v>100.29659134870258</v>
      </c>
      <c r="Z47" s="62">
        <f t="shared" si="3"/>
        <v>103.77168105874733</v>
      </c>
      <c r="AB47" s="43">
        <v>98</v>
      </c>
      <c r="AD47" s="43">
        <v>97.7</v>
      </c>
      <c r="AG47" s="15" t="s">
        <v>89</v>
      </c>
      <c r="AH47" s="18">
        <f t="shared" si="10"/>
        <v>99.2</v>
      </c>
      <c r="AI47" s="18">
        <f t="shared" si="11"/>
        <v>98.8</v>
      </c>
      <c r="AJ47" s="18">
        <f t="shared" si="8"/>
        <v>100.1063959390863</v>
      </c>
      <c r="AK47" s="18">
        <f t="shared" si="9"/>
        <v>107.43092865916636</v>
      </c>
      <c r="AM47" s="47">
        <v>99.2</v>
      </c>
      <c r="AO47" s="47">
        <v>98.8</v>
      </c>
      <c r="AS47" s="18"/>
      <c r="AT47" s="18"/>
      <c r="AV47" s="30"/>
      <c r="AW47" s="30"/>
      <c r="AX47" s="30"/>
      <c r="AY47" s="30"/>
      <c r="AZ47" s="30"/>
    </row>
    <row r="48" spans="1:57">
      <c r="A48" s="15" t="s">
        <v>90</v>
      </c>
      <c r="B48" s="16">
        <v>379497</v>
      </c>
      <c r="C48" s="16">
        <v>288284</v>
      </c>
      <c r="F48" s="16">
        <v>331300</v>
      </c>
      <c r="H48" s="16">
        <v>259651</v>
      </c>
      <c r="J48" s="15" t="s">
        <v>90</v>
      </c>
      <c r="K48" s="18">
        <f t="shared" si="1"/>
        <v>99.6</v>
      </c>
      <c r="L48" s="18">
        <f t="shared" si="2"/>
        <v>97.6</v>
      </c>
      <c r="M48" s="18">
        <f t="shared" si="0"/>
        <v>104.11677500285096</v>
      </c>
      <c r="N48" s="18">
        <f t="shared" si="0"/>
        <v>106.48635281590052</v>
      </c>
      <c r="P48" s="8">
        <v>99.6</v>
      </c>
      <c r="Q48" s="42">
        <v>104.2</v>
      </c>
      <c r="R48" s="60"/>
      <c r="S48" s="8">
        <v>97.6</v>
      </c>
      <c r="T48" s="42">
        <v>101.9</v>
      </c>
      <c r="V48" s="15" t="s">
        <v>90</v>
      </c>
      <c r="W48" s="62">
        <f t="shared" ref="W48:W50" si="20">W$46*AB48/AB$46</f>
        <v>124.62680459944359</v>
      </c>
      <c r="X48" s="62">
        <f t="shared" ref="X48:X50" si="21">X$46*AD48/AD$46</f>
        <v>109.46736167246651</v>
      </c>
      <c r="Y48" s="62">
        <f t="shared" si="3"/>
        <v>100.1942478881427</v>
      </c>
      <c r="Z48" s="62">
        <f t="shared" si="3"/>
        <v>101.54117409637915</v>
      </c>
      <c r="AB48" s="43">
        <v>97.9</v>
      </c>
      <c r="AD48" s="43">
        <v>95.6</v>
      </c>
      <c r="AG48" s="15" t="s">
        <v>90</v>
      </c>
      <c r="AH48" s="18">
        <f t="shared" si="10"/>
        <v>98.9</v>
      </c>
      <c r="AI48" s="18">
        <f t="shared" si="11"/>
        <v>97</v>
      </c>
      <c r="AJ48" s="18">
        <f t="shared" si="8"/>
        <v>99.803654822335034</v>
      </c>
      <c r="AK48" s="18">
        <f t="shared" si="9"/>
        <v>106.47267458787547</v>
      </c>
      <c r="AM48" s="50">
        <v>98.9</v>
      </c>
      <c r="AN48" s="46">
        <v>103.6</v>
      </c>
      <c r="AO48" s="50">
        <v>97</v>
      </c>
      <c r="AP48" s="46">
        <v>101.3</v>
      </c>
      <c r="AQ48" s="75">
        <v>101.3</v>
      </c>
      <c r="AS48" s="18"/>
      <c r="AT48" s="18"/>
      <c r="AV48" s="30"/>
      <c r="AW48" s="30"/>
      <c r="AX48" s="30"/>
      <c r="AY48" s="30"/>
      <c r="AZ48" s="30"/>
    </row>
    <row r="49" spans="1:53" ht="18.5" thickBot="1">
      <c r="A49" s="15" t="s">
        <v>91</v>
      </c>
      <c r="B49" s="16">
        <v>355223</v>
      </c>
      <c r="C49" s="16">
        <v>287456</v>
      </c>
      <c r="F49" s="16">
        <v>315294</v>
      </c>
      <c r="H49" s="16">
        <v>260324</v>
      </c>
      <c r="J49" s="15" t="s">
        <v>91</v>
      </c>
      <c r="K49" s="18">
        <f t="shared" si="1"/>
        <v>94.8</v>
      </c>
      <c r="L49" s="18">
        <f t="shared" si="2"/>
        <v>94.3</v>
      </c>
      <c r="M49" s="18">
        <f t="shared" si="0"/>
        <v>99.099099099099107</v>
      </c>
      <c r="N49" s="18">
        <f t="shared" si="0"/>
        <v>102.88589211618256</v>
      </c>
      <c r="P49" s="11">
        <v>94.8</v>
      </c>
      <c r="Q49" s="43">
        <v>99</v>
      </c>
      <c r="R49" s="60"/>
      <c r="S49" s="11">
        <v>94.3</v>
      </c>
      <c r="T49" s="43">
        <v>98.2</v>
      </c>
      <c r="V49" s="15" t="s">
        <v>91</v>
      </c>
      <c r="W49" s="62">
        <f t="shared" si="20"/>
        <v>124.11760417207098</v>
      </c>
      <c r="X49" s="62">
        <f t="shared" si="21"/>
        <v>111.07044019068255</v>
      </c>
      <c r="Y49" s="62">
        <f t="shared" si="3"/>
        <v>99.784874045903095</v>
      </c>
      <c r="Z49" s="62">
        <f t="shared" si="3"/>
        <v>103.02817873795793</v>
      </c>
      <c r="AB49" s="43">
        <v>97.5</v>
      </c>
      <c r="AD49" s="43">
        <v>97</v>
      </c>
      <c r="AG49" s="15" t="s">
        <v>91</v>
      </c>
      <c r="AH49" s="18">
        <f t="shared" si="10"/>
        <v>95.1</v>
      </c>
      <c r="AI49" s="18">
        <f t="shared" si="11"/>
        <v>94.6</v>
      </c>
      <c r="AJ49" s="18">
        <f t="shared" si="8"/>
        <v>95.968934010152282</v>
      </c>
      <c r="AK49" s="18">
        <f t="shared" si="9"/>
        <v>105.52296787698262</v>
      </c>
      <c r="AM49" s="69">
        <v>95.1</v>
      </c>
      <c r="AN49" s="47">
        <v>99.5</v>
      </c>
      <c r="AO49" s="69">
        <v>94.6</v>
      </c>
      <c r="AP49" s="47">
        <v>98.7</v>
      </c>
      <c r="AQ49" s="73">
        <v>98.7</v>
      </c>
      <c r="AS49" s="18"/>
      <c r="AT49" s="18"/>
      <c r="AV49" s="30"/>
      <c r="AW49" s="30"/>
      <c r="AX49" s="30"/>
      <c r="AY49" s="30"/>
      <c r="AZ49" s="30"/>
    </row>
    <row r="50" spans="1:53" ht="18.5" thickBot="1">
      <c r="A50" s="15" t="s">
        <v>148</v>
      </c>
      <c r="B50" s="16">
        <v>360276</v>
      </c>
      <c r="C50" s="16">
        <v>290580</v>
      </c>
      <c r="F50" s="16">
        <v>317321</v>
      </c>
      <c r="H50" s="16">
        <v>269859</v>
      </c>
      <c r="J50" s="15" t="s">
        <v>148</v>
      </c>
      <c r="K50" s="18">
        <f>K$49*Q50/Q$49</f>
        <v>95.757575757575751</v>
      </c>
      <c r="L50" s="18">
        <f>L$49*T50/T$49</f>
        <v>96.028513238289207</v>
      </c>
      <c r="M50" s="18">
        <f t="shared" si="0"/>
        <v>100.10010010010011</v>
      </c>
      <c r="N50" s="18">
        <f t="shared" si="0"/>
        <v>104.77178423236515</v>
      </c>
      <c r="O50" s="53"/>
      <c r="P50" s="56">
        <v>100</v>
      </c>
      <c r="Q50" s="44">
        <v>100</v>
      </c>
      <c r="R50" s="65"/>
      <c r="T50" s="44">
        <v>100</v>
      </c>
      <c r="U50" s="57"/>
      <c r="V50" s="15" t="s">
        <v>148</v>
      </c>
      <c r="W50" s="62">
        <f t="shared" si="20"/>
        <v>125.13600502681618</v>
      </c>
      <c r="X50" s="62">
        <f t="shared" si="21"/>
        <v>113.36055235956259</v>
      </c>
      <c r="Y50" s="62">
        <f t="shared" si="3"/>
        <v>100.60362173038229</v>
      </c>
      <c r="Z50" s="62">
        <f t="shared" si="3"/>
        <v>105.15247108307045</v>
      </c>
      <c r="AA50" s="57"/>
      <c r="AB50" s="77">
        <v>98.3</v>
      </c>
      <c r="AC50" s="56">
        <v>100</v>
      </c>
      <c r="AD50" s="77">
        <v>99</v>
      </c>
      <c r="AE50" s="56">
        <v>100</v>
      </c>
      <c r="AG50" s="15" t="s">
        <v>148</v>
      </c>
      <c r="AH50" s="18">
        <f>AH$49*AN50/AN$49</f>
        <v>95.577889447236174</v>
      </c>
      <c r="AI50" s="18">
        <f>AI$49*AQ50/AQ$49</f>
        <v>95.845997973657546</v>
      </c>
      <c r="AJ50" s="18">
        <f t="shared" si="8"/>
        <v>96.451189959952046</v>
      </c>
      <c r="AK50" s="18">
        <f t="shared" si="9"/>
        <v>104.58173228640496</v>
      </c>
      <c r="AM50" s="72">
        <v>100</v>
      </c>
      <c r="AN50" s="71">
        <v>100</v>
      </c>
      <c r="AP50" s="49">
        <v>100</v>
      </c>
      <c r="AQ50" s="70">
        <v>100</v>
      </c>
      <c r="AS50" s="18">
        <f t="shared" ref="AS50:AS52" si="22">AS$54*AV50/AV$54</f>
        <v>95.145631067961162</v>
      </c>
      <c r="AT50" s="18">
        <f t="shared" ref="AT50:AT52" si="23">AT$54*AX50/AX$54</f>
        <v>99.394550958627661</v>
      </c>
      <c r="AV50" s="54">
        <v>100</v>
      </c>
      <c r="AW50" s="74"/>
      <c r="AX50" s="54">
        <v>100</v>
      </c>
      <c r="AY50" s="74"/>
      <c r="AZ50" s="52"/>
      <c r="BA50" s="66"/>
    </row>
    <row r="51" spans="1:53" ht="18.5" thickBot="1">
      <c r="A51" s="15" t="s">
        <v>149</v>
      </c>
      <c r="B51" s="16">
        <v>362296</v>
      </c>
      <c r="C51" s="16">
        <v>300747</v>
      </c>
      <c r="F51" s="16">
        <v>316792</v>
      </c>
      <c r="H51" s="16">
        <v>282312</v>
      </c>
      <c r="J51" s="15" t="s">
        <v>149</v>
      </c>
      <c r="K51" s="18">
        <f>K$49*Q51/Q$49</f>
        <v>95.949090909090899</v>
      </c>
      <c r="L51" s="18">
        <f t="shared" ref="L51:L54" si="24">L$49*T51/T$49</f>
        <v>96.50865580448064</v>
      </c>
      <c r="M51" s="18">
        <f t="shared" si="0"/>
        <v>100.30030030030029</v>
      </c>
      <c r="N51" s="18">
        <f t="shared" si="0"/>
        <v>105.29564315352695</v>
      </c>
      <c r="P51" s="43">
        <v>100.2</v>
      </c>
      <c r="Q51" s="45">
        <v>100.2</v>
      </c>
      <c r="R51" s="60"/>
      <c r="T51" s="43">
        <v>100.5</v>
      </c>
      <c r="U51" s="9"/>
      <c r="V51" s="15" t="s">
        <v>149</v>
      </c>
      <c r="W51" s="62">
        <f>W$50*AC51/AC$50</f>
        <v>129.89117321783519</v>
      </c>
      <c r="X51" s="62">
        <f>X$50*AE51/AE$50</f>
        <v>117.66825334922596</v>
      </c>
      <c r="Y51" s="62">
        <f t="shared" si="3"/>
        <v>104.42655935613681</v>
      </c>
      <c r="Z51" s="62">
        <f t="shared" si="3"/>
        <v>109.14826498422713</v>
      </c>
      <c r="AA51" s="9"/>
      <c r="AB51" s="9"/>
      <c r="AC51" s="43">
        <v>103.8</v>
      </c>
      <c r="AD51" s="9"/>
      <c r="AE51" s="43">
        <v>103.8</v>
      </c>
      <c r="AG51" s="15" t="s">
        <v>149</v>
      </c>
      <c r="AH51" s="18">
        <f>AH$49*AN51/AN$49</f>
        <v>95.386733668341705</v>
      </c>
      <c r="AI51" s="18">
        <f>AI$49*AQ51/AQ$49</f>
        <v>95.941843971631201</v>
      </c>
      <c r="AJ51" s="18">
        <f t="shared" si="8"/>
        <v>96.258287580032146</v>
      </c>
      <c r="AK51" s="18">
        <f t="shared" si="9"/>
        <v>103.64889225610004</v>
      </c>
      <c r="AM51" s="47">
        <v>99.8</v>
      </c>
      <c r="AN51" s="51">
        <v>99.8</v>
      </c>
      <c r="AP51" s="48">
        <v>100.1</v>
      </c>
      <c r="AQ51" s="73">
        <v>100.1</v>
      </c>
      <c r="AS51" s="18">
        <f t="shared" si="22"/>
        <v>99.617475728155341</v>
      </c>
      <c r="AT51" s="18">
        <f t="shared" si="23"/>
        <v>104.06609485368317</v>
      </c>
      <c r="AV51" s="47">
        <v>104.7</v>
      </c>
      <c r="AW51" s="52"/>
      <c r="AX51" s="47">
        <v>104.7</v>
      </c>
      <c r="AY51" s="52"/>
      <c r="AZ51" s="52"/>
      <c r="BA51" s="66"/>
    </row>
    <row r="52" spans="1:53">
      <c r="A52" s="15" t="s">
        <v>150</v>
      </c>
      <c r="B52" s="16">
        <v>356649</v>
      </c>
      <c r="C52" s="16">
        <v>289177</v>
      </c>
      <c r="F52" s="16">
        <v>314126</v>
      </c>
      <c r="H52" s="16">
        <v>267980</v>
      </c>
      <c r="J52" s="15" t="s">
        <v>150</v>
      </c>
      <c r="K52" s="18">
        <f>K$50*P52/P$50</f>
        <v>95.087272727272719</v>
      </c>
      <c r="L52" s="18">
        <f t="shared" si="24"/>
        <v>95.644399185336027</v>
      </c>
      <c r="M52" s="18">
        <f t="shared" si="0"/>
        <v>99.3993993993994</v>
      </c>
      <c r="N52" s="18">
        <f t="shared" si="0"/>
        <v>104.35269709543564</v>
      </c>
      <c r="P52" s="43">
        <v>99.3</v>
      </c>
      <c r="Q52" s="42">
        <v>98.9</v>
      </c>
      <c r="S52" s="6">
        <v>103.7</v>
      </c>
      <c r="T52" s="43">
        <v>99.6</v>
      </c>
      <c r="U52" s="9"/>
      <c r="V52" s="15" t="s">
        <v>150</v>
      </c>
      <c r="W52" s="62">
        <f t="shared" ref="W52:W55" si="25">W$50*AC52/AC$50</f>
        <v>123.38410095644075</v>
      </c>
      <c r="X52" s="62">
        <f t="shared" ref="X52:X55" si="26">X$50*AE52/AE$50</f>
        <v>111.77350462652871</v>
      </c>
      <c r="Y52" s="62">
        <f t="shared" si="3"/>
        <v>99.195171026156927</v>
      </c>
      <c r="Z52" s="62">
        <f t="shared" si="3"/>
        <v>103.68033648790747</v>
      </c>
      <c r="AA52" s="9"/>
      <c r="AB52" s="9"/>
      <c r="AC52" s="43">
        <v>98.6</v>
      </c>
      <c r="AD52" s="9"/>
      <c r="AE52" s="43">
        <v>98.6</v>
      </c>
      <c r="AG52" s="15" t="s">
        <v>150</v>
      </c>
      <c r="AH52" s="18">
        <f>AH$51*AM52/AM$51</f>
        <v>94.526532663316587</v>
      </c>
      <c r="AI52" s="18">
        <f>AI$49*AQ52/AQ$49</f>
        <v>95.079229989868281</v>
      </c>
      <c r="AJ52" s="18">
        <f t="shared" si="8"/>
        <v>95.390226870392581</v>
      </c>
      <c r="AK52" s="18">
        <f t="shared" si="9"/>
        <v>102.72437290000002</v>
      </c>
      <c r="AM52" s="50">
        <v>98.9</v>
      </c>
      <c r="AN52" s="46">
        <v>99.7</v>
      </c>
      <c r="AP52" s="46">
        <v>104.5</v>
      </c>
      <c r="AQ52" s="73">
        <v>99.2</v>
      </c>
      <c r="AS52" s="18">
        <f t="shared" si="22"/>
        <v>94.099029126213594</v>
      </c>
      <c r="AT52" s="18">
        <f t="shared" si="23"/>
        <v>98.301210898082772</v>
      </c>
      <c r="AV52" s="47">
        <v>98.9</v>
      </c>
      <c r="AW52" s="52"/>
      <c r="AX52" s="47">
        <v>98.9</v>
      </c>
      <c r="AY52" s="52"/>
      <c r="AZ52" s="52"/>
      <c r="BA52" s="66"/>
    </row>
    <row r="53" spans="1:53" ht="18.5" thickBot="1">
      <c r="A53" s="15" t="s">
        <v>151</v>
      </c>
      <c r="B53" s="16">
        <v>357972</v>
      </c>
      <c r="C53" s="16">
        <v>294072</v>
      </c>
      <c r="F53" s="16">
        <v>314048</v>
      </c>
      <c r="H53" s="16">
        <v>272519</v>
      </c>
      <c r="J53" s="15" t="s">
        <v>151</v>
      </c>
      <c r="K53" s="18">
        <f t="shared" ref="K53:K55" si="27">K$50*P53/P$50</f>
        <v>94.8</v>
      </c>
      <c r="L53" s="18">
        <f t="shared" si="24"/>
        <v>94.876171079429739</v>
      </c>
      <c r="M53" s="18">
        <f t="shared" si="0"/>
        <v>99.099099099099107</v>
      </c>
      <c r="N53" s="18">
        <f t="shared" si="0"/>
        <v>103.51452282157675</v>
      </c>
      <c r="P53" s="43">
        <v>99</v>
      </c>
      <c r="Q53" s="43">
        <v>98.9</v>
      </c>
      <c r="S53" s="8">
        <v>103.1</v>
      </c>
      <c r="T53" s="43">
        <v>98.8</v>
      </c>
      <c r="U53" s="9"/>
      <c r="V53" s="15" t="s">
        <v>151</v>
      </c>
      <c r="W53" s="62">
        <f t="shared" si="25"/>
        <v>123.88464497654803</v>
      </c>
      <c r="X53" s="62">
        <f t="shared" si="26"/>
        <v>111.32006241709047</v>
      </c>
      <c r="Y53" s="62">
        <f t="shared" si="3"/>
        <v>99.597585513078471</v>
      </c>
      <c r="Z53" s="62">
        <f t="shared" si="3"/>
        <v>103.25972660357519</v>
      </c>
      <c r="AA53" s="9"/>
      <c r="AB53" s="9"/>
      <c r="AC53" s="43">
        <v>99</v>
      </c>
      <c r="AD53" s="9"/>
      <c r="AE53" s="43">
        <v>98.2</v>
      </c>
      <c r="AG53" s="15" t="s">
        <v>151</v>
      </c>
      <c r="AH53" s="18">
        <f>AH$51*AM53/AM$51</f>
        <v>94.144221105527635</v>
      </c>
      <c r="AI53" s="18">
        <f>AI$49*AQ53/AQ$49</f>
        <v>94.216616008105348</v>
      </c>
      <c r="AJ53" s="18">
        <f t="shared" si="8"/>
        <v>95.004422110552767</v>
      </c>
      <c r="AK53" s="18">
        <f t="shared" si="9"/>
        <v>101.80810000000001</v>
      </c>
      <c r="AM53" s="69">
        <v>98.5</v>
      </c>
      <c r="AN53" s="47">
        <v>99.4</v>
      </c>
      <c r="AP53" s="47">
        <v>103.6</v>
      </c>
      <c r="AQ53" s="73">
        <v>98.3</v>
      </c>
      <c r="AS53" s="18">
        <f>AS$54*AV53/AV$54</f>
        <v>94.860194174757282</v>
      </c>
      <c r="AT53" s="18">
        <f>AT$54*AX53/AX$54</f>
        <v>98.301210898082772</v>
      </c>
      <c r="AV53" s="47">
        <v>99.7</v>
      </c>
      <c r="AW53" s="52"/>
      <c r="AX53" s="47">
        <v>98.9</v>
      </c>
      <c r="AY53" s="52"/>
      <c r="AZ53" s="52"/>
      <c r="BA53" s="66"/>
    </row>
    <row r="54" spans="1:53" ht="18.5" thickBot="1">
      <c r="A54" s="15" t="s">
        <v>152</v>
      </c>
      <c r="B54" s="16">
        <v>363338</v>
      </c>
      <c r="C54" s="16">
        <v>298722</v>
      </c>
      <c r="F54" s="16">
        <v>316567</v>
      </c>
      <c r="H54" s="16">
        <v>283378</v>
      </c>
      <c r="J54" s="15" t="s">
        <v>152</v>
      </c>
      <c r="K54" s="18">
        <f t="shared" si="27"/>
        <v>95.661818181818177</v>
      </c>
      <c r="L54" s="18">
        <f t="shared" si="24"/>
        <v>92.571486761710801</v>
      </c>
      <c r="M54" s="18">
        <f>K54*M$55/K$55</f>
        <v>100</v>
      </c>
      <c r="N54" s="18">
        <f>L54*N$55/L$55</f>
        <v>101</v>
      </c>
      <c r="P54" s="43">
        <v>99.9</v>
      </c>
      <c r="Q54" s="43">
        <v>100</v>
      </c>
      <c r="S54" s="8">
        <v>101</v>
      </c>
      <c r="T54" s="45">
        <v>96.4</v>
      </c>
      <c r="U54" s="9"/>
      <c r="V54" s="15" t="s">
        <v>152</v>
      </c>
      <c r="W54" s="62">
        <f t="shared" si="25"/>
        <v>124.13491698660165</v>
      </c>
      <c r="X54" s="62">
        <f t="shared" si="26"/>
        <v>108.25932750338227</v>
      </c>
      <c r="Y54" s="62">
        <f>W54*Y$55/W$55</f>
        <v>99.798792756539243</v>
      </c>
      <c r="Z54" s="62">
        <f>X54*Z$55/X$55</f>
        <v>100.42060988433228</v>
      </c>
      <c r="AA54" s="9"/>
      <c r="AB54" s="6">
        <v>99.8</v>
      </c>
      <c r="AC54" s="43">
        <v>99.2</v>
      </c>
      <c r="AD54" s="42">
        <v>100.3</v>
      </c>
      <c r="AE54" s="10">
        <v>95.5</v>
      </c>
      <c r="AG54" s="15" t="s">
        <v>152</v>
      </c>
      <c r="AH54" s="18">
        <f>AN54*AM$53/AN$53</f>
        <v>98.995472837022149</v>
      </c>
      <c r="AI54" s="18">
        <f>AI$49*AQ54/AQ$49</f>
        <v>91.532928064842949</v>
      </c>
      <c r="AJ54" s="18">
        <f>AJ$55*AH54/AH$55</f>
        <v>99.90000000000002</v>
      </c>
      <c r="AK54" s="18">
        <f>AI$54*AK55/AI$55</f>
        <v>100.9</v>
      </c>
      <c r="AN54" s="47">
        <v>99.9</v>
      </c>
      <c r="AP54" s="47">
        <v>100.9</v>
      </c>
      <c r="AQ54" s="76">
        <v>95.5</v>
      </c>
      <c r="AS54" s="18">
        <f>AW54</f>
        <v>98</v>
      </c>
      <c r="AT54" s="18">
        <f>AY54</f>
        <v>98.5</v>
      </c>
      <c r="AV54" s="50">
        <v>103</v>
      </c>
      <c r="AW54" s="81">
        <v>98</v>
      </c>
      <c r="AX54" s="50">
        <v>99.1</v>
      </c>
      <c r="AY54" s="46">
        <v>98.5</v>
      </c>
      <c r="AZ54" s="52"/>
      <c r="BA54" s="66"/>
    </row>
    <row r="55" spans="1:53" ht="18.5" thickBot="1">
      <c r="A55" s="15" t="s">
        <v>153</v>
      </c>
      <c r="B55" s="16">
        <v>357949</v>
      </c>
      <c r="C55" s="16">
        <v>289616</v>
      </c>
      <c r="F55" s="16">
        <v>313801</v>
      </c>
      <c r="H55" s="16">
        <v>283784</v>
      </c>
      <c r="J55" s="15" t="s">
        <v>153</v>
      </c>
      <c r="K55" s="18">
        <f t="shared" si="27"/>
        <v>95.661818181818177</v>
      </c>
      <c r="L55" s="18">
        <f>L$54*S55/S$54</f>
        <v>91.654937387832476</v>
      </c>
      <c r="M55" s="80">
        <v>100</v>
      </c>
      <c r="N55" s="80">
        <v>100</v>
      </c>
      <c r="P55" s="45">
        <v>99.9</v>
      </c>
      <c r="Q55" s="44">
        <v>100</v>
      </c>
      <c r="S55" s="44">
        <v>100</v>
      </c>
      <c r="U55" s="9"/>
      <c r="V55" s="15" t="s">
        <v>153</v>
      </c>
      <c r="W55" s="62">
        <f t="shared" si="25"/>
        <v>124.38518899665529</v>
      </c>
      <c r="X55" s="62">
        <f t="shared" si="26"/>
        <v>107.80588529394402</v>
      </c>
      <c r="Y55" s="79">
        <v>100</v>
      </c>
      <c r="Z55" s="79">
        <v>100</v>
      </c>
      <c r="AA55" s="9"/>
      <c r="AB55" s="55">
        <v>100</v>
      </c>
      <c r="AC55" s="45">
        <v>99.4</v>
      </c>
      <c r="AD55" s="44">
        <v>100</v>
      </c>
      <c r="AE55" s="13">
        <v>95.1</v>
      </c>
      <c r="AG55" s="15" t="s">
        <v>153</v>
      </c>
      <c r="AH55" s="18">
        <f t="shared" ref="AH55:AH58" si="28">AN55*AM$53/AN$53</f>
        <v>99.094567404426556</v>
      </c>
      <c r="AI55" s="18">
        <f>AI$54*AP55/AP$54</f>
        <v>90.716479747118868</v>
      </c>
      <c r="AJ55" s="80">
        <v>100</v>
      </c>
      <c r="AK55" s="80">
        <v>100</v>
      </c>
      <c r="AM55" s="53"/>
      <c r="AN55" s="49">
        <v>100</v>
      </c>
      <c r="AP55" s="49">
        <v>100</v>
      </c>
      <c r="AS55" s="80">
        <f>AW55</f>
        <v>100</v>
      </c>
      <c r="AT55" s="80">
        <f>AY55</f>
        <v>100</v>
      </c>
      <c r="AV55" s="69">
        <v>105.1</v>
      </c>
      <c r="AW55" s="82">
        <v>100</v>
      </c>
      <c r="AX55" s="69">
        <v>100.6</v>
      </c>
      <c r="AY55" s="49">
        <v>100</v>
      </c>
      <c r="AZ55" s="53"/>
      <c r="BA55" s="66"/>
    </row>
    <row r="56" spans="1:53">
      <c r="A56" s="15" t="s">
        <v>154</v>
      </c>
      <c r="B56" s="16">
        <v>361593</v>
      </c>
      <c r="C56" s="16">
        <v>293641</v>
      </c>
      <c r="F56" s="16">
        <v>315590</v>
      </c>
      <c r="H56" s="16">
        <v>280575</v>
      </c>
      <c r="J56" s="15" t="s">
        <v>154</v>
      </c>
      <c r="K56" s="18">
        <f>K$55*Q56/Q$55</f>
        <v>96.809760000000011</v>
      </c>
      <c r="L56" s="18">
        <f t="shared" ref="L56:L58" si="29">L$54*S56/S$54</f>
        <v>92.84645157387429</v>
      </c>
      <c r="M56" s="18">
        <f>K$56*M55/K$55</f>
        <v>101.20000000000002</v>
      </c>
      <c r="N56" s="18">
        <f>L$56*N55/L$55</f>
        <v>101.3</v>
      </c>
      <c r="Q56" s="43">
        <v>101.2</v>
      </c>
      <c r="S56" s="43">
        <v>101.3</v>
      </c>
      <c r="V56" s="15" t="s">
        <v>154</v>
      </c>
      <c r="W56" s="62">
        <f>W$55*AB56/AB$55</f>
        <v>126.12658164260847</v>
      </c>
      <c r="X56" s="62">
        <f>X$55*AD56/AD$55</f>
        <v>109.42297357335318</v>
      </c>
      <c r="Y56" s="62">
        <f>W$56*Y55/W$55</f>
        <v>101.4</v>
      </c>
      <c r="Z56" s="62">
        <f>X56*Z$55/X$55</f>
        <v>101.5</v>
      </c>
      <c r="AB56" s="43">
        <v>101.4</v>
      </c>
      <c r="AD56" s="43">
        <v>101.5</v>
      </c>
      <c r="AG56" s="15" t="s">
        <v>154</v>
      </c>
      <c r="AH56" s="18">
        <f t="shared" si="28"/>
        <v>99.788229376257547</v>
      </c>
      <c r="AI56" s="18">
        <f>AI$54*AP56/AP$54</f>
        <v>91.442211585095833</v>
      </c>
      <c r="AJ56" s="18">
        <f>AH$56*AJ55/AH$55</f>
        <v>100.7</v>
      </c>
      <c r="AK56" s="18">
        <f>AI$56*AK55/AI$55</f>
        <v>100.80000000000001</v>
      </c>
      <c r="AN56" s="47">
        <v>100.7</v>
      </c>
      <c r="AP56" s="47">
        <v>100.8</v>
      </c>
      <c r="AS56" s="18">
        <f t="shared" ref="AS56:AS58" si="30">AW56</f>
        <v>98.8</v>
      </c>
      <c r="AT56" s="18">
        <f t="shared" ref="AT56:AT58" si="31">AY56</f>
        <v>98.9</v>
      </c>
      <c r="AV56" s="52"/>
      <c r="AW56" s="47">
        <v>98.8</v>
      </c>
      <c r="AX56" s="52"/>
      <c r="AY56" s="47">
        <v>98.9</v>
      </c>
      <c r="AZ56" s="52"/>
      <c r="BA56" s="66"/>
    </row>
    <row r="57" spans="1:53">
      <c r="A57" s="15" t="s">
        <v>155</v>
      </c>
      <c r="B57" s="16">
        <v>363295</v>
      </c>
      <c r="C57" s="16">
        <v>293646</v>
      </c>
      <c r="F57" s="16">
        <v>316966</v>
      </c>
      <c r="H57" s="16">
        <v>277009</v>
      </c>
      <c r="J57" s="15" t="s">
        <v>155</v>
      </c>
      <c r="K57" s="18">
        <f t="shared" ref="K57:K58" si="32">K$55*Q57/Q$55</f>
        <v>97.28806909090909</v>
      </c>
      <c r="L57" s="18">
        <f t="shared" si="29"/>
        <v>92.754796636486475</v>
      </c>
      <c r="M57" s="18">
        <f t="shared" ref="M57:N58" si="33">K$56*M56/K$55</f>
        <v>102.41440000000004</v>
      </c>
      <c r="N57" s="18">
        <f t="shared" si="33"/>
        <v>102.61689999999999</v>
      </c>
      <c r="Q57" s="43">
        <v>101.7</v>
      </c>
      <c r="S57" s="43">
        <v>101.2</v>
      </c>
      <c r="V57" s="15" t="s">
        <v>155</v>
      </c>
      <c r="W57" s="62">
        <f t="shared" ref="W57:W58" si="34">W$55*AB57/AB$55</f>
        <v>126.25096683160511</v>
      </c>
      <c r="X57" s="62">
        <f t="shared" ref="X57:X58" si="35">X$55*AD57/AD$55</f>
        <v>107.80588529394402</v>
      </c>
      <c r="Y57" s="62">
        <f t="shared" ref="Y57:Y58" si="36">W$56*Y56/W$55</f>
        <v>102.81960000000001</v>
      </c>
      <c r="Z57" s="62">
        <f t="shared" ref="Z57:Z58" si="37">X57*Z$55/X$55</f>
        <v>100</v>
      </c>
      <c r="AB57" s="43">
        <v>101.5</v>
      </c>
      <c r="AD57" s="43">
        <v>100</v>
      </c>
      <c r="AG57" s="15" t="s">
        <v>155</v>
      </c>
      <c r="AH57" s="18">
        <f t="shared" si="28"/>
        <v>100.18460764587523</v>
      </c>
      <c r="AI57" s="18">
        <f>AI$54*AP57/AP$54</f>
        <v>91.260778625601588</v>
      </c>
      <c r="AJ57" s="18">
        <f t="shared" ref="AJ57:AK58" si="38">AH$56*AJ56/AH$55</f>
        <v>101.40490000000001</v>
      </c>
      <c r="AK57" s="18">
        <f t="shared" si="38"/>
        <v>101.60640000000002</v>
      </c>
      <c r="AN57" s="47">
        <v>101.1</v>
      </c>
      <c r="AP57" s="47">
        <v>100.6</v>
      </c>
      <c r="AS57" s="18">
        <f t="shared" si="30"/>
        <v>97.6</v>
      </c>
      <c r="AT57" s="18">
        <f t="shared" si="31"/>
        <v>96.2</v>
      </c>
      <c r="AV57" s="52"/>
      <c r="AW57" s="47">
        <v>97.6</v>
      </c>
      <c r="AX57" s="52"/>
      <c r="AY57" s="47">
        <v>96.2</v>
      </c>
      <c r="AZ57" s="52"/>
      <c r="BA57" s="66"/>
    </row>
    <row r="58" spans="1:53" ht="18.5" thickBot="1">
      <c r="A58" s="15" t="s">
        <v>156</v>
      </c>
      <c r="B58" s="16"/>
      <c r="C58" s="15"/>
      <c r="F58" s="16"/>
      <c r="H58" s="16"/>
      <c r="J58" s="15" t="s">
        <v>156</v>
      </c>
      <c r="K58" s="18">
        <f t="shared" si="32"/>
        <v>98.436010909090911</v>
      </c>
      <c r="L58" s="18">
        <f t="shared" si="29"/>
        <v>92.754796636486475</v>
      </c>
      <c r="M58" s="18">
        <f t="shared" si="33"/>
        <v>103.64337280000005</v>
      </c>
      <c r="N58" s="18">
        <f t="shared" si="33"/>
        <v>103.95091969999997</v>
      </c>
      <c r="Q58" s="45">
        <v>102.9</v>
      </c>
      <c r="S58" s="45">
        <v>101.2</v>
      </c>
      <c r="V58" s="15" t="s">
        <v>156</v>
      </c>
      <c r="W58" s="62">
        <f t="shared" si="34"/>
        <v>129.60936693451481</v>
      </c>
      <c r="X58" s="62">
        <f t="shared" si="35"/>
        <v>109.31516768805925</v>
      </c>
      <c r="Y58" s="62">
        <f t="shared" si="36"/>
        <v>104.25907440000002</v>
      </c>
      <c r="Z58" s="62">
        <f t="shared" si="37"/>
        <v>101.40000000000002</v>
      </c>
      <c r="AB58" s="45">
        <v>104.2</v>
      </c>
      <c r="AD58" s="45">
        <v>101.4</v>
      </c>
      <c r="AG58" s="15" t="s">
        <v>156</v>
      </c>
      <c r="AH58" s="18">
        <f t="shared" si="28"/>
        <v>101.57193158953721</v>
      </c>
      <c r="AI58" s="18">
        <f>AI$54*AP58/AP$54</f>
        <v>91.442211585095833</v>
      </c>
      <c r="AJ58" s="18">
        <f t="shared" si="38"/>
        <v>102.11473430000001</v>
      </c>
      <c r="AK58" s="18">
        <f t="shared" si="38"/>
        <v>102.41925120000005</v>
      </c>
      <c r="AN58" s="48">
        <v>102.5</v>
      </c>
      <c r="AP58" s="48">
        <v>100.8</v>
      </c>
      <c r="AS58" s="18">
        <f t="shared" si="30"/>
        <v>98.4</v>
      </c>
      <c r="AT58" s="18">
        <f t="shared" si="31"/>
        <v>95.7</v>
      </c>
      <c r="AV58" s="52"/>
      <c r="AW58" s="48">
        <v>98.4</v>
      </c>
      <c r="AX58" s="52"/>
      <c r="AY58" s="48">
        <v>95.7</v>
      </c>
      <c r="AZ58" s="52"/>
      <c r="BA58" s="66"/>
    </row>
    <row r="59" spans="1:53">
      <c r="A59" s="15" t="s">
        <v>157</v>
      </c>
      <c r="B59" s="16"/>
      <c r="C59" s="15"/>
      <c r="F59" s="16"/>
      <c r="H59" s="16"/>
      <c r="J59" s="15" t="s">
        <v>157</v>
      </c>
      <c r="V59" s="15" t="s">
        <v>157</v>
      </c>
      <c r="AG59" s="15" t="s">
        <v>157</v>
      </c>
      <c r="AV59" s="52"/>
      <c r="AW59" s="52"/>
      <c r="AX59" s="52"/>
      <c r="AY59" s="52"/>
      <c r="AZ59" s="52"/>
      <c r="BA59" s="66"/>
    </row>
  </sheetData>
  <mergeCells count="9">
    <mergeCell ref="AO4:AQ4"/>
    <mergeCell ref="AV4:AW4"/>
    <mergeCell ref="AX4:AY4"/>
    <mergeCell ref="F3:H3"/>
    <mergeCell ref="P4:Q4"/>
    <mergeCell ref="S4:T4"/>
    <mergeCell ref="AB4:AC4"/>
    <mergeCell ref="AD4:AE4"/>
    <mergeCell ref="AM4:AN4"/>
  </mergeCells>
  <phoneticPr fontId="1"/>
  <pageMargins left="0.7" right="0.7" top="0.75" bottom="0.75" header="0.3" footer="0.3"/>
  <pageSetup paperSize="9" scale="43" orientation="portrait" horizontalDpi="0" verticalDpi="0" r:id="rId1"/>
  <colBreaks count="1" manualBreakCount="1">
    <brk id="9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8EF1-AACE-48ED-A610-8DCA8E593EC6}">
  <sheetPr>
    <pageSetUpPr fitToPage="1"/>
  </sheetPr>
  <dimension ref="A1:L35"/>
  <sheetViews>
    <sheetView view="pageBreakPreview" topLeftCell="A31" zoomScale="60" zoomScaleNormal="100" workbookViewId="0">
      <selection activeCell="L35" sqref="L35"/>
    </sheetView>
  </sheetViews>
  <sheetFormatPr defaultRowHeight="18"/>
  <cols>
    <col min="2" max="3" width="8.6640625" style="2"/>
    <col min="5" max="5" width="3" customWidth="1"/>
    <col min="6" max="7" width="8.6640625" style="2"/>
    <col min="11" max="12" width="9" style="3"/>
  </cols>
  <sheetData>
    <row r="1" spans="1:12">
      <c r="A1" t="s">
        <v>84</v>
      </c>
      <c r="D1" t="s">
        <v>88</v>
      </c>
    </row>
    <row r="3" spans="1:12">
      <c r="B3" s="2" t="s">
        <v>87</v>
      </c>
    </row>
    <row r="4" spans="1:12">
      <c r="B4" s="2" t="s">
        <v>85</v>
      </c>
      <c r="F4" s="2" t="s">
        <v>86</v>
      </c>
      <c r="J4" t="s">
        <v>394</v>
      </c>
    </row>
    <row r="5" spans="1:12" s="124" customFormat="1" ht="54">
      <c r="A5" s="128"/>
      <c r="B5" s="172" t="s">
        <v>184</v>
      </c>
      <c r="C5" s="172" t="s">
        <v>185</v>
      </c>
      <c r="D5" s="128" t="s">
        <v>186</v>
      </c>
      <c r="E5" s="128"/>
      <c r="F5" s="172" t="s">
        <v>184</v>
      </c>
      <c r="G5" s="172" t="s">
        <v>185</v>
      </c>
      <c r="H5" s="128" t="s">
        <v>186</v>
      </c>
      <c r="J5" s="128"/>
      <c r="K5" s="173" t="s">
        <v>395</v>
      </c>
      <c r="L5" s="173" t="s">
        <v>396</v>
      </c>
    </row>
    <row r="6" spans="1:12">
      <c r="A6" s="15" t="s">
        <v>45</v>
      </c>
      <c r="B6" s="61">
        <v>387468</v>
      </c>
      <c r="C6" s="61" t="s">
        <v>183</v>
      </c>
      <c r="D6" s="15">
        <v>12.97</v>
      </c>
      <c r="E6" s="15"/>
      <c r="F6" s="61">
        <v>194359</v>
      </c>
      <c r="G6" s="61" t="s">
        <v>183</v>
      </c>
      <c r="H6" s="15">
        <v>10.82</v>
      </c>
      <c r="J6" s="15" t="s">
        <v>45</v>
      </c>
      <c r="K6" s="62">
        <v>12.97</v>
      </c>
      <c r="L6" s="62">
        <v>10.82</v>
      </c>
    </row>
    <row r="7" spans="1:12">
      <c r="A7" s="15" t="s">
        <v>46</v>
      </c>
      <c r="B7" s="61">
        <v>389674</v>
      </c>
      <c r="C7" s="61">
        <v>34896</v>
      </c>
      <c r="D7" s="15">
        <v>13.47</v>
      </c>
      <c r="E7" s="15"/>
      <c r="F7" s="61">
        <v>196417</v>
      </c>
      <c r="G7" s="61">
        <v>15908</v>
      </c>
      <c r="H7" s="15">
        <v>11.25</v>
      </c>
      <c r="J7" s="15" t="s">
        <v>46</v>
      </c>
      <c r="K7" s="62">
        <v>13.47</v>
      </c>
      <c r="L7" s="62">
        <v>11.25</v>
      </c>
    </row>
    <row r="8" spans="1:12">
      <c r="A8" s="15" t="s">
        <v>47</v>
      </c>
      <c r="B8" s="61">
        <v>399137</v>
      </c>
      <c r="C8" s="61">
        <v>41789</v>
      </c>
      <c r="D8" s="15">
        <v>13.82</v>
      </c>
      <c r="E8" s="15"/>
      <c r="F8" s="61">
        <v>199991</v>
      </c>
      <c r="G8" s="61">
        <v>16667</v>
      </c>
      <c r="H8" s="15">
        <v>11.53</v>
      </c>
      <c r="J8" s="15" t="s">
        <v>47</v>
      </c>
      <c r="K8" s="62">
        <v>13.82</v>
      </c>
      <c r="L8" s="62">
        <v>11.53</v>
      </c>
    </row>
    <row r="9" spans="1:12">
      <c r="A9" s="15" t="s">
        <v>48</v>
      </c>
      <c r="B9" s="61" t="s">
        <v>183</v>
      </c>
      <c r="C9" s="61" t="s">
        <v>183</v>
      </c>
      <c r="D9" s="15">
        <v>14.38</v>
      </c>
      <c r="E9" s="15"/>
      <c r="F9" s="61" t="s">
        <v>183</v>
      </c>
      <c r="G9" s="61" t="s">
        <v>183</v>
      </c>
      <c r="H9" s="15">
        <v>11.55</v>
      </c>
      <c r="J9" s="15" t="s">
        <v>48</v>
      </c>
      <c r="K9" s="62">
        <v>14.38</v>
      </c>
      <c r="L9" s="62">
        <v>11.55</v>
      </c>
    </row>
    <row r="10" spans="1:12">
      <c r="A10" s="15" t="s">
        <v>49</v>
      </c>
      <c r="B10" s="61" t="s">
        <v>183</v>
      </c>
      <c r="C10" s="61" t="s">
        <v>183</v>
      </c>
      <c r="D10" s="15">
        <v>14.44</v>
      </c>
      <c r="E10" s="15"/>
      <c r="F10" s="61" t="s">
        <v>183</v>
      </c>
      <c r="G10" s="61" t="s">
        <v>183</v>
      </c>
      <c r="H10" s="15">
        <v>11.53</v>
      </c>
      <c r="J10" s="15" t="s">
        <v>49</v>
      </c>
      <c r="K10" s="62">
        <v>14.44</v>
      </c>
      <c r="L10" s="62">
        <v>11.53</v>
      </c>
    </row>
    <row r="11" spans="1:12">
      <c r="A11" s="15" t="s">
        <v>50</v>
      </c>
      <c r="B11" s="61" t="s">
        <v>183</v>
      </c>
      <c r="C11" s="61" t="s">
        <v>183</v>
      </c>
      <c r="D11" s="15">
        <v>14.47</v>
      </c>
      <c r="E11" s="15"/>
      <c r="F11" s="61" t="s">
        <v>183</v>
      </c>
      <c r="G11" s="61" t="s">
        <v>183</v>
      </c>
      <c r="H11" s="15">
        <v>11.49</v>
      </c>
      <c r="J11" s="15" t="s">
        <v>50</v>
      </c>
      <c r="K11" s="62">
        <v>14.47</v>
      </c>
      <c r="L11" s="62">
        <v>11.49</v>
      </c>
    </row>
    <row r="12" spans="1:12">
      <c r="A12" s="15" t="s">
        <v>51</v>
      </c>
      <c r="B12" s="61" t="s">
        <v>183</v>
      </c>
      <c r="C12" s="61" t="s">
        <v>183</v>
      </c>
      <c r="D12" s="15">
        <v>15.02</v>
      </c>
      <c r="E12" s="15"/>
      <c r="F12" s="61" t="s">
        <v>183</v>
      </c>
      <c r="G12" s="61" t="s">
        <v>183</v>
      </c>
      <c r="H12" s="15">
        <v>11.69</v>
      </c>
      <c r="J12" s="15" t="s">
        <v>51</v>
      </c>
      <c r="K12" s="62">
        <v>15.02</v>
      </c>
      <c r="L12" s="62">
        <v>11.69</v>
      </c>
    </row>
    <row r="13" spans="1:12">
      <c r="A13" s="15" t="s">
        <v>52</v>
      </c>
      <c r="B13" s="61" t="s">
        <v>183</v>
      </c>
      <c r="C13" s="61" t="s">
        <v>183</v>
      </c>
      <c r="D13" s="15">
        <v>15.59</v>
      </c>
      <c r="E13" s="15"/>
      <c r="F13" s="61" t="s">
        <v>183</v>
      </c>
      <c r="G13" s="61" t="s">
        <v>183</v>
      </c>
      <c r="H13" s="15">
        <v>12.22</v>
      </c>
      <c r="J13" s="15" t="s">
        <v>52</v>
      </c>
      <c r="K13" s="62">
        <v>15.59</v>
      </c>
      <c r="L13" s="62">
        <v>12.22</v>
      </c>
    </row>
    <row r="14" spans="1:12">
      <c r="A14" s="15" t="s">
        <v>53</v>
      </c>
      <c r="B14" s="61" t="s">
        <v>183</v>
      </c>
      <c r="C14" s="61" t="s">
        <v>183</v>
      </c>
      <c r="D14" s="15">
        <v>16.27</v>
      </c>
      <c r="E14" s="15"/>
      <c r="F14" s="61" t="s">
        <v>183</v>
      </c>
      <c r="G14" s="61" t="s">
        <v>183</v>
      </c>
      <c r="H14" s="15">
        <v>12.91</v>
      </c>
      <c r="J14" s="15" t="s">
        <v>53</v>
      </c>
      <c r="K14" s="62">
        <v>16.27</v>
      </c>
      <c r="L14" s="62">
        <v>12.91</v>
      </c>
    </row>
    <row r="15" spans="1:12">
      <c r="A15" s="15" t="s">
        <v>54</v>
      </c>
      <c r="B15" s="61" t="s">
        <v>183</v>
      </c>
      <c r="C15" s="61" t="s">
        <v>183</v>
      </c>
      <c r="D15" s="15">
        <v>19.53</v>
      </c>
      <c r="E15" s="15"/>
      <c r="F15" s="61" t="s">
        <v>183</v>
      </c>
      <c r="G15" s="61" t="s">
        <v>183</v>
      </c>
      <c r="H15" s="15">
        <v>16.88</v>
      </c>
      <c r="J15" s="15" t="s">
        <v>54</v>
      </c>
      <c r="K15" s="62">
        <v>19.53</v>
      </c>
      <c r="L15" s="62">
        <v>16.88</v>
      </c>
    </row>
    <row r="16" spans="1:12">
      <c r="A16" s="15" t="s">
        <v>59</v>
      </c>
      <c r="B16" s="61" t="s">
        <v>183</v>
      </c>
      <c r="C16" s="61" t="s">
        <v>183</v>
      </c>
      <c r="D16" s="15">
        <v>20.2</v>
      </c>
      <c r="E16" s="15"/>
      <c r="F16" s="61" t="s">
        <v>183</v>
      </c>
      <c r="G16" s="61" t="s">
        <v>183</v>
      </c>
      <c r="H16" s="15">
        <v>17.34</v>
      </c>
      <c r="J16" s="15" t="s">
        <v>59</v>
      </c>
      <c r="K16" s="62">
        <v>20.2</v>
      </c>
      <c r="L16" s="62">
        <v>17.34</v>
      </c>
    </row>
    <row r="17" spans="1:12">
      <c r="A17" s="15" t="s">
        <v>60</v>
      </c>
      <c r="B17" s="61">
        <v>428358</v>
      </c>
      <c r="C17" s="61">
        <v>67085</v>
      </c>
      <c r="D17" s="15">
        <v>15.7</v>
      </c>
      <c r="E17" s="15"/>
      <c r="F17" s="61">
        <v>227514</v>
      </c>
      <c r="G17" s="61">
        <v>30174</v>
      </c>
      <c r="H17" s="15">
        <v>13.3</v>
      </c>
      <c r="J17" s="15" t="s">
        <v>60</v>
      </c>
      <c r="K17" s="62">
        <v>15.7</v>
      </c>
      <c r="L17" s="62">
        <v>13.3</v>
      </c>
    </row>
    <row r="18" spans="1:12">
      <c r="A18" s="15" t="s">
        <v>61</v>
      </c>
      <c r="B18" s="61">
        <v>412305</v>
      </c>
      <c r="C18" s="61">
        <v>58433</v>
      </c>
      <c r="D18" s="15">
        <v>14.2</v>
      </c>
      <c r="E18" s="15"/>
      <c r="F18" s="61">
        <v>214640</v>
      </c>
      <c r="G18" s="61">
        <v>26044</v>
      </c>
      <c r="H18" s="15">
        <v>12.1</v>
      </c>
      <c r="J18" s="15" t="s">
        <v>61</v>
      </c>
      <c r="K18" s="62">
        <v>14.2</v>
      </c>
      <c r="L18" s="62">
        <v>12.1</v>
      </c>
    </row>
    <row r="19" spans="1:12">
      <c r="A19" s="15" t="s">
        <v>62</v>
      </c>
      <c r="B19" s="61">
        <v>407355</v>
      </c>
      <c r="C19" s="61">
        <v>59506</v>
      </c>
      <c r="D19" s="15">
        <v>14.6</v>
      </c>
      <c r="E19" s="15"/>
      <c r="F19" s="61">
        <v>213026</v>
      </c>
      <c r="G19" s="61">
        <v>26429</v>
      </c>
      <c r="H19" s="15">
        <v>12.4</v>
      </c>
      <c r="J19" s="15" t="s">
        <v>62</v>
      </c>
      <c r="K19" s="62">
        <v>14.6</v>
      </c>
      <c r="L19" s="62">
        <v>12.4</v>
      </c>
    </row>
    <row r="20" spans="1:12">
      <c r="A20" s="15" t="s">
        <v>63</v>
      </c>
      <c r="B20" s="61">
        <v>426541</v>
      </c>
      <c r="C20" s="61">
        <v>73696</v>
      </c>
      <c r="D20" s="15">
        <v>17.3</v>
      </c>
      <c r="E20" s="15"/>
      <c r="F20" s="61">
        <v>229479</v>
      </c>
      <c r="G20" s="61">
        <v>37157</v>
      </c>
      <c r="H20" s="15">
        <v>16.2</v>
      </c>
      <c r="J20" s="15" t="s">
        <v>63</v>
      </c>
      <c r="K20" s="62">
        <v>17.3</v>
      </c>
      <c r="L20" s="62">
        <v>16.2</v>
      </c>
    </row>
    <row r="21" spans="1:12">
      <c r="A21" s="15" t="s">
        <v>64</v>
      </c>
      <c r="B21" s="61">
        <v>423641</v>
      </c>
      <c r="C21" s="61">
        <v>81912</v>
      </c>
      <c r="D21" s="15">
        <v>19.399999999999999</v>
      </c>
      <c r="E21" s="15"/>
      <c r="F21" s="61">
        <v>229175</v>
      </c>
      <c r="G21" s="61">
        <v>42749</v>
      </c>
      <c r="H21" s="15">
        <v>18.7</v>
      </c>
      <c r="J21" s="15" t="s">
        <v>64</v>
      </c>
      <c r="K21" s="62">
        <v>19.399999999999999</v>
      </c>
      <c r="L21" s="62">
        <v>18.7</v>
      </c>
    </row>
    <row r="22" spans="1:12">
      <c r="A22" s="15" t="s">
        <v>65</v>
      </c>
      <c r="B22" s="61">
        <v>419976</v>
      </c>
      <c r="C22" s="61">
        <v>90084</v>
      </c>
      <c r="D22" s="15">
        <v>21.4</v>
      </c>
      <c r="E22" s="15"/>
      <c r="F22" s="61">
        <v>227776</v>
      </c>
      <c r="G22" s="61">
        <v>43728</v>
      </c>
      <c r="H22" s="15">
        <v>19.2</v>
      </c>
      <c r="J22" s="15" t="s">
        <v>65</v>
      </c>
      <c r="K22" s="62">
        <v>21.4</v>
      </c>
      <c r="L22" s="62">
        <v>19.2</v>
      </c>
    </row>
    <row r="23" spans="1:12">
      <c r="A23" s="15" t="s">
        <v>89</v>
      </c>
      <c r="B23" s="61">
        <v>413508</v>
      </c>
      <c r="C23" s="61">
        <v>82760</v>
      </c>
      <c r="D23" s="15">
        <v>20</v>
      </c>
      <c r="E23" s="15"/>
      <c r="F23" s="61">
        <v>222174</v>
      </c>
      <c r="G23" s="61">
        <v>40723</v>
      </c>
      <c r="H23" s="15">
        <v>18.3</v>
      </c>
      <c r="J23" s="15" t="s">
        <v>89</v>
      </c>
      <c r="K23" s="62">
        <v>20</v>
      </c>
      <c r="L23" s="62">
        <v>18.3</v>
      </c>
    </row>
    <row r="24" spans="1:12">
      <c r="A24" s="15" t="s">
        <v>90</v>
      </c>
      <c r="B24" s="61">
        <v>408460</v>
      </c>
      <c r="C24" s="61">
        <v>88384</v>
      </c>
      <c r="D24" s="15">
        <v>21.6</v>
      </c>
      <c r="E24" s="15"/>
      <c r="F24" s="61">
        <v>220801</v>
      </c>
      <c r="G24" s="61">
        <v>44774</v>
      </c>
      <c r="H24" s="15">
        <v>20.3</v>
      </c>
      <c r="J24" s="15" t="s">
        <v>90</v>
      </c>
      <c r="K24" s="62">
        <v>21.6</v>
      </c>
      <c r="L24" s="62">
        <v>20.3</v>
      </c>
    </row>
    <row r="25" spans="1:12">
      <c r="A25" s="15" t="s">
        <v>91</v>
      </c>
      <c r="B25" s="61">
        <v>406753</v>
      </c>
      <c r="C25" s="61">
        <v>92089</v>
      </c>
      <c r="D25" s="15">
        <v>22.6</v>
      </c>
      <c r="E25" s="15"/>
      <c r="F25" s="61">
        <v>211097</v>
      </c>
      <c r="G25" s="61">
        <v>40895</v>
      </c>
      <c r="H25" s="15">
        <v>19.399999999999999</v>
      </c>
      <c r="J25" s="15" t="s">
        <v>91</v>
      </c>
      <c r="K25" s="62">
        <v>22.6</v>
      </c>
      <c r="L25" s="62">
        <v>19.399999999999999</v>
      </c>
    </row>
    <row r="26" spans="1:12">
      <c r="A26" s="15" t="s">
        <v>148</v>
      </c>
      <c r="B26" s="61">
        <v>400094</v>
      </c>
      <c r="C26" s="61">
        <v>85097</v>
      </c>
      <c r="D26" s="15">
        <v>21.3</v>
      </c>
      <c r="E26" s="15"/>
      <c r="F26" s="61">
        <v>201674</v>
      </c>
      <c r="G26" s="61">
        <v>40256</v>
      </c>
      <c r="H26" s="15">
        <v>20</v>
      </c>
      <c r="J26" s="15" t="s">
        <v>148</v>
      </c>
      <c r="K26" s="62">
        <v>21.3</v>
      </c>
      <c r="L26" s="62">
        <v>20</v>
      </c>
    </row>
    <row r="27" spans="1:12">
      <c r="A27" s="15" t="s">
        <v>149</v>
      </c>
      <c r="B27" s="61">
        <v>386770</v>
      </c>
      <c r="C27" s="61">
        <v>72115</v>
      </c>
      <c r="D27" s="15">
        <v>18.600000000000001</v>
      </c>
      <c r="E27" s="15"/>
      <c r="F27" s="61">
        <v>199141</v>
      </c>
      <c r="G27" s="61">
        <v>39507</v>
      </c>
      <c r="H27" s="15">
        <v>19.899999999999999</v>
      </c>
      <c r="J27" s="15" t="s">
        <v>149</v>
      </c>
      <c r="K27" s="62">
        <v>18.600000000000001</v>
      </c>
      <c r="L27" s="62">
        <v>19.899999999999999</v>
      </c>
    </row>
    <row r="28" spans="1:12">
      <c r="A28" s="15" t="s">
        <v>150</v>
      </c>
      <c r="B28" s="61">
        <v>410298</v>
      </c>
      <c r="C28" s="61">
        <v>88512</v>
      </c>
      <c r="D28" s="15">
        <v>21.6</v>
      </c>
      <c r="E28" s="15"/>
      <c r="F28" s="61">
        <v>223482</v>
      </c>
      <c r="G28" s="61">
        <v>43689</v>
      </c>
      <c r="H28" s="15">
        <v>19.600000000000001</v>
      </c>
      <c r="J28" s="15" t="s">
        <v>150</v>
      </c>
      <c r="K28" s="62">
        <v>21.6</v>
      </c>
      <c r="L28" s="62">
        <v>19.600000000000001</v>
      </c>
    </row>
    <row r="29" spans="1:12">
      <c r="A29" s="15" t="s">
        <v>151</v>
      </c>
      <c r="B29" s="61">
        <v>410028</v>
      </c>
      <c r="C29" s="61">
        <v>88955</v>
      </c>
      <c r="D29" s="15">
        <v>21.7</v>
      </c>
      <c r="E29" s="15"/>
      <c r="F29" s="61">
        <v>223764</v>
      </c>
      <c r="G29" s="61">
        <v>42520</v>
      </c>
      <c r="H29" s="15">
        <v>19</v>
      </c>
      <c r="J29" s="15" t="s">
        <v>151</v>
      </c>
      <c r="K29" s="62">
        <v>21.7</v>
      </c>
      <c r="L29" s="62">
        <v>19</v>
      </c>
    </row>
    <row r="30" spans="1:12">
      <c r="A30" s="15" t="s">
        <v>152</v>
      </c>
      <c r="B30" s="61">
        <v>415523</v>
      </c>
      <c r="C30" s="61">
        <v>78558</v>
      </c>
      <c r="D30" s="15">
        <v>18.899999999999999</v>
      </c>
      <c r="E30" s="15"/>
      <c r="F30" s="61">
        <v>223543</v>
      </c>
      <c r="G30" s="61">
        <v>42924</v>
      </c>
      <c r="H30" s="15">
        <v>19.2</v>
      </c>
      <c r="J30" s="15" t="s">
        <v>152</v>
      </c>
      <c r="K30" s="62">
        <v>18.899999999999999</v>
      </c>
      <c r="L30" s="62">
        <v>19.2</v>
      </c>
    </row>
    <row r="31" spans="1:12">
      <c r="A31" s="15" t="s">
        <v>153</v>
      </c>
      <c r="B31" s="61">
        <v>412737</v>
      </c>
      <c r="C31" s="61">
        <v>89465</v>
      </c>
      <c r="D31" s="15">
        <v>21.7</v>
      </c>
      <c r="E31" s="15"/>
      <c r="F31" s="61">
        <v>221396</v>
      </c>
      <c r="G31" s="61">
        <v>48900</v>
      </c>
      <c r="H31" s="15">
        <v>22.1</v>
      </c>
      <c r="J31" s="15" t="s">
        <v>153</v>
      </c>
      <c r="K31" s="62">
        <v>21.7</v>
      </c>
      <c r="L31" s="62">
        <v>22.1</v>
      </c>
    </row>
    <row r="32" spans="1:12">
      <c r="A32" s="15" t="s">
        <v>154</v>
      </c>
      <c r="B32" s="61">
        <v>415765</v>
      </c>
      <c r="C32" s="61">
        <v>96238</v>
      </c>
      <c r="D32" s="15">
        <v>23.1</v>
      </c>
      <c r="E32" s="15"/>
      <c r="F32" s="61">
        <v>222139</v>
      </c>
      <c r="G32" s="61">
        <v>48295</v>
      </c>
      <c r="H32" s="15">
        <v>21.7</v>
      </c>
      <c r="J32" s="15" t="s">
        <v>154</v>
      </c>
      <c r="K32" s="62">
        <v>23.1</v>
      </c>
      <c r="L32" s="62">
        <v>21.7</v>
      </c>
    </row>
    <row r="33" spans="1:12">
      <c r="A33" s="15" t="s">
        <v>155</v>
      </c>
      <c r="B33" s="61">
        <v>414267</v>
      </c>
      <c r="C33" s="61">
        <v>91984</v>
      </c>
      <c r="D33" s="15">
        <v>22.2</v>
      </c>
      <c r="E33" s="15"/>
      <c r="F33" s="61">
        <v>217892</v>
      </c>
      <c r="G33" s="61">
        <v>46359</v>
      </c>
      <c r="H33" s="15">
        <v>21.3</v>
      </c>
      <c r="J33" s="15" t="s">
        <v>155</v>
      </c>
      <c r="K33" s="62">
        <v>22.2</v>
      </c>
      <c r="L33" s="62">
        <v>21.3</v>
      </c>
    </row>
    <row r="34" spans="1:12">
      <c r="A34" s="15" t="s">
        <v>156</v>
      </c>
      <c r="B34" s="61"/>
      <c r="C34" s="61"/>
      <c r="D34" s="15"/>
      <c r="E34" s="15"/>
      <c r="F34" s="61"/>
      <c r="G34" s="61"/>
      <c r="H34" s="15"/>
      <c r="J34" s="15" t="s">
        <v>156</v>
      </c>
      <c r="K34" s="62"/>
      <c r="L34" s="62"/>
    </row>
    <row r="35" spans="1:12">
      <c r="A35" s="15" t="s">
        <v>157</v>
      </c>
      <c r="B35" s="61"/>
      <c r="C35" s="61"/>
      <c r="D35" s="15"/>
      <c r="E35" s="15"/>
      <c r="F35" s="61"/>
      <c r="G35" s="61"/>
      <c r="H35" s="15"/>
      <c r="J35" s="15" t="s">
        <v>157</v>
      </c>
      <c r="K35" s="62"/>
      <c r="L35" s="62"/>
    </row>
  </sheetData>
  <phoneticPr fontId="1"/>
  <pageMargins left="0.7" right="0.7" top="0.75" bottom="0.75" header="0.3" footer="0.3"/>
  <pageSetup paperSize="9" scale="81" orientation="portrait" r:id="rId1"/>
  <rowBreaks count="1" manualBreakCount="1">
    <brk id="36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EAF76-E552-4D68-A58E-93D888053E4E}">
  <dimension ref="A1:F57"/>
  <sheetViews>
    <sheetView zoomScaleNormal="100" workbookViewId="0">
      <selection activeCell="C15" sqref="C15"/>
    </sheetView>
  </sheetViews>
  <sheetFormatPr defaultRowHeight="18"/>
  <cols>
    <col min="4" max="4" width="8.6640625" style="3"/>
    <col min="5" max="5" width="10.75" bestFit="1" customWidth="1"/>
    <col min="6" max="6" width="13.4140625" bestFit="1" customWidth="1"/>
  </cols>
  <sheetData>
    <row r="1" spans="1:6">
      <c r="A1" t="s">
        <v>44</v>
      </c>
    </row>
    <row r="3" spans="1:6" s="24" customFormat="1" ht="36">
      <c r="A3" s="37"/>
      <c r="B3" s="37" t="s">
        <v>188</v>
      </c>
      <c r="C3" s="37" t="s">
        <v>189</v>
      </c>
      <c r="D3" s="64" t="s">
        <v>190</v>
      </c>
      <c r="E3" s="37" t="s">
        <v>191</v>
      </c>
      <c r="F3" s="37" t="s">
        <v>192</v>
      </c>
    </row>
    <row r="4" spans="1:6">
      <c r="A4" s="15" t="s">
        <v>0</v>
      </c>
      <c r="B4" s="61">
        <v>10746</v>
      </c>
      <c r="C4" s="61">
        <v>34833</v>
      </c>
      <c r="D4" s="62" t="s">
        <v>193</v>
      </c>
      <c r="E4" s="61">
        <v>2454392</v>
      </c>
      <c r="F4" s="61">
        <v>875374</v>
      </c>
    </row>
    <row r="5" spans="1:6">
      <c r="A5" s="15" t="s">
        <v>18</v>
      </c>
      <c r="B5" s="61">
        <v>10733</v>
      </c>
      <c r="C5" s="61">
        <v>33341</v>
      </c>
      <c r="D5" s="62">
        <v>23.7</v>
      </c>
      <c r="E5" s="61">
        <v>2787586</v>
      </c>
      <c r="F5" s="61">
        <v>966891</v>
      </c>
    </row>
    <row r="6" spans="1:6">
      <c r="A6" s="15" t="s">
        <v>21</v>
      </c>
      <c r="B6" s="61">
        <v>10357</v>
      </c>
      <c r="C6" s="61">
        <v>30633</v>
      </c>
      <c r="D6" s="62">
        <v>21.8</v>
      </c>
      <c r="E6" s="61">
        <v>3106556</v>
      </c>
      <c r="F6" s="61">
        <v>1058848</v>
      </c>
    </row>
    <row r="7" spans="1:6">
      <c r="A7" s="15" t="s">
        <v>22</v>
      </c>
      <c r="B7" s="61">
        <v>10186</v>
      </c>
      <c r="C7" s="61">
        <v>28827</v>
      </c>
      <c r="D7" s="62">
        <v>20.6</v>
      </c>
      <c r="E7" s="61">
        <v>3386664</v>
      </c>
      <c r="F7" s="61">
        <v>1139621</v>
      </c>
    </row>
    <row r="8" spans="1:6">
      <c r="A8" s="15" t="s">
        <v>23</v>
      </c>
      <c r="B8" s="61">
        <v>10114</v>
      </c>
      <c r="C8" s="61">
        <v>27872</v>
      </c>
      <c r="D8" s="62">
        <v>20</v>
      </c>
      <c r="E8" s="61">
        <v>3680034</v>
      </c>
      <c r="F8" s="61">
        <v>1265307</v>
      </c>
    </row>
    <row r="9" spans="1:6">
      <c r="A9" s="15" t="s">
        <v>24</v>
      </c>
      <c r="B9" s="61">
        <v>10114</v>
      </c>
      <c r="C9" s="61">
        <v>26863</v>
      </c>
      <c r="D9" s="62">
        <v>19.399999999999999</v>
      </c>
      <c r="E9" s="61">
        <v>4465306</v>
      </c>
      <c r="F9" s="61">
        <v>1405702</v>
      </c>
    </row>
    <row r="10" spans="1:6">
      <c r="A10" s="15" t="s">
        <v>25</v>
      </c>
      <c r="B10" s="61">
        <v>10193</v>
      </c>
      <c r="C10" s="61">
        <v>26475</v>
      </c>
      <c r="D10" s="62">
        <v>19.399999999999999</v>
      </c>
      <c r="E10" s="61">
        <v>5178814</v>
      </c>
      <c r="F10" s="61">
        <v>1671119</v>
      </c>
    </row>
    <row r="11" spans="1:6">
      <c r="A11" s="15" t="s">
        <v>26</v>
      </c>
      <c r="B11" s="61">
        <v>10419</v>
      </c>
      <c r="C11" s="61">
        <v>26650</v>
      </c>
      <c r="D11" s="62">
        <v>19.600000000000001</v>
      </c>
      <c r="E11" s="61">
        <v>6241550</v>
      </c>
      <c r="F11" s="61">
        <v>2024326</v>
      </c>
    </row>
    <row r="12" spans="1:6">
      <c r="A12" s="15" t="s">
        <v>27</v>
      </c>
      <c r="B12" s="61">
        <v>10192</v>
      </c>
      <c r="C12" s="61">
        <v>25533</v>
      </c>
      <c r="D12" s="62">
        <v>18.8</v>
      </c>
      <c r="E12" s="61">
        <v>7010118</v>
      </c>
      <c r="F12" s="61">
        <v>2422793</v>
      </c>
    </row>
    <row r="13" spans="1:6">
      <c r="A13" s="15" t="s">
        <v>28</v>
      </c>
      <c r="B13" s="61">
        <v>9615</v>
      </c>
      <c r="C13" s="61">
        <v>23503</v>
      </c>
      <c r="D13" s="62">
        <v>17.2</v>
      </c>
      <c r="E13" s="61">
        <v>8857263</v>
      </c>
      <c r="F13" s="61">
        <v>2737789</v>
      </c>
    </row>
    <row r="14" spans="1:6">
      <c r="A14" s="15" t="s">
        <v>29</v>
      </c>
      <c r="B14" s="61">
        <v>9183</v>
      </c>
      <c r="C14" s="61">
        <v>23110</v>
      </c>
      <c r="D14" s="62">
        <v>16.100000000000001</v>
      </c>
      <c r="E14" s="61">
        <v>9355533</v>
      </c>
      <c r="F14" s="61">
        <v>3061666</v>
      </c>
    </row>
    <row r="15" spans="1:6">
      <c r="A15" s="15" t="s">
        <v>30</v>
      </c>
      <c r="B15" s="61">
        <v>8774</v>
      </c>
      <c r="C15" s="61">
        <v>21423</v>
      </c>
      <c r="D15" s="62">
        <v>15.4</v>
      </c>
      <c r="E15" s="61">
        <v>10083396</v>
      </c>
      <c r="F15" s="61">
        <v>3243013</v>
      </c>
    </row>
    <row r="16" spans="1:6">
      <c r="A16" s="15" t="s">
        <v>31</v>
      </c>
      <c r="B16" s="61">
        <v>8521</v>
      </c>
      <c r="C16" s="61">
        <v>20660</v>
      </c>
      <c r="D16" s="62">
        <v>14.8</v>
      </c>
      <c r="E16" s="61">
        <v>10704589</v>
      </c>
      <c r="F16" s="61">
        <v>3679351</v>
      </c>
    </row>
    <row r="17" spans="1:6">
      <c r="A17" s="15" t="s">
        <v>32</v>
      </c>
      <c r="B17" s="61">
        <v>8318</v>
      </c>
      <c r="C17" s="61">
        <v>19980</v>
      </c>
      <c r="D17" s="62">
        <v>14.2</v>
      </c>
      <c r="E17" s="61">
        <v>11515701</v>
      </c>
      <c r="F17" s="61">
        <v>4049095</v>
      </c>
    </row>
    <row r="18" spans="1:6">
      <c r="A18" s="15" t="s">
        <v>33</v>
      </c>
      <c r="B18" s="61">
        <v>8099</v>
      </c>
      <c r="C18" s="61">
        <v>19054</v>
      </c>
      <c r="D18" s="62">
        <v>13.5</v>
      </c>
      <c r="E18" s="61">
        <v>12012669</v>
      </c>
      <c r="F18" s="61">
        <v>4114863</v>
      </c>
    </row>
    <row r="19" spans="1:6">
      <c r="A19" s="15" t="s">
        <v>34</v>
      </c>
      <c r="B19" s="61">
        <v>8000</v>
      </c>
      <c r="C19" s="61">
        <v>18403</v>
      </c>
      <c r="D19" s="62">
        <v>13.1</v>
      </c>
      <c r="E19" s="61">
        <v>12048753</v>
      </c>
      <c r="F19" s="61">
        <v>4362376</v>
      </c>
    </row>
    <row r="20" spans="1:6">
      <c r="A20" s="15" t="s">
        <v>35</v>
      </c>
      <c r="B20" s="61">
        <v>7946</v>
      </c>
      <c r="C20" s="61">
        <v>18066</v>
      </c>
      <c r="D20" s="62">
        <v>12.7</v>
      </c>
      <c r="E20" s="61">
        <v>12733039</v>
      </c>
      <c r="F20" s="61">
        <v>4710092</v>
      </c>
    </row>
    <row r="21" spans="1:6">
      <c r="A21" s="15" t="s">
        <v>36</v>
      </c>
      <c r="B21" s="61">
        <v>7779</v>
      </c>
      <c r="C21" s="61">
        <v>17349</v>
      </c>
      <c r="D21" s="62">
        <v>12.2</v>
      </c>
      <c r="E21" s="61">
        <v>13396406</v>
      </c>
      <c r="F21" s="61">
        <v>4944153</v>
      </c>
    </row>
    <row r="22" spans="1:6">
      <c r="A22" s="15" t="s">
        <v>37</v>
      </c>
      <c r="B22" s="61">
        <v>7814</v>
      </c>
      <c r="C22" s="61">
        <v>17055</v>
      </c>
      <c r="D22" s="62">
        <v>12</v>
      </c>
      <c r="E22" s="61">
        <v>13922450</v>
      </c>
      <c r="F22" s="61">
        <v>5164959</v>
      </c>
    </row>
    <row r="23" spans="1:6">
      <c r="A23" s="15" t="s">
        <v>38</v>
      </c>
      <c r="B23" s="61">
        <v>7752</v>
      </c>
      <c r="C23" s="61">
        <v>16684</v>
      </c>
      <c r="D23" s="62">
        <v>11.7</v>
      </c>
      <c r="E23" s="61">
        <v>13938142</v>
      </c>
      <c r="F23" s="61">
        <v>5271010</v>
      </c>
    </row>
    <row r="24" spans="1:6">
      <c r="A24" s="15" t="s">
        <v>39</v>
      </c>
      <c r="B24" s="61">
        <v>7493</v>
      </c>
      <c r="C24" s="61">
        <v>15761</v>
      </c>
      <c r="D24" s="62">
        <v>11</v>
      </c>
      <c r="E24" s="61">
        <v>13588803</v>
      </c>
      <c r="F24" s="61">
        <v>5216348</v>
      </c>
    </row>
    <row r="25" spans="1:6">
      <c r="A25" s="15" t="s">
        <v>40</v>
      </c>
      <c r="B25" s="61">
        <v>7008</v>
      </c>
      <c r="C25" s="61">
        <v>14483</v>
      </c>
      <c r="D25" s="62">
        <v>10.199999999999999</v>
      </c>
      <c r="E25" s="61">
        <v>13087783</v>
      </c>
      <c r="F25" s="61">
        <v>4841115</v>
      </c>
    </row>
    <row r="26" spans="1:6">
      <c r="A26" s="15" t="s">
        <v>41</v>
      </c>
      <c r="B26" s="61">
        <v>6596</v>
      </c>
      <c r="C26" s="61">
        <v>13221</v>
      </c>
      <c r="D26" s="62">
        <v>9.3000000000000007</v>
      </c>
      <c r="E26" s="61">
        <v>12720695</v>
      </c>
      <c r="F26" s="61">
        <v>4499773</v>
      </c>
    </row>
    <row r="27" spans="1:6">
      <c r="A27" s="15" t="s">
        <v>42</v>
      </c>
      <c r="B27" s="61">
        <v>6182</v>
      </c>
      <c r="C27" s="61">
        <v>12011</v>
      </c>
      <c r="D27" s="62">
        <v>8.4</v>
      </c>
      <c r="E27" s="61">
        <v>11886791</v>
      </c>
      <c r="F27" s="61">
        <v>4282309</v>
      </c>
    </row>
    <row r="28" spans="1:6">
      <c r="A28" s="15" t="s">
        <v>43</v>
      </c>
      <c r="B28" s="61">
        <v>5893</v>
      </c>
      <c r="C28" s="61">
        <v>11102</v>
      </c>
      <c r="D28" s="62">
        <v>7.8</v>
      </c>
      <c r="E28" s="61">
        <v>11144802</v>
      </c>
      <c r="F28" s="61">
        <v>3993517</v>
      </c>
    </row>
    <row r="29" spans="1:6">
      <c r="A29" s="15" t="s">
        <v>45</v>
      </c>
      <c r="B29" s="61">
        <v>5575</v>
      </c>
      <c r="C29" s="61">
        <v>10182</v>
      </c>
      <c r="D29" s="62">
        <v>7.2</v>
      </c>
      <c r="E29" s="61">
        <v>10511937</v>
      </c>
      <c r="F29" s="61">
        <v>3765279</v>
      </c>
    </row>
    <row r="30" spans="1:6">
      <c r="A30" s="15" t="s">
        <v>46</v>
      </c>
      <c r="B30" s="61">
        <v>5266</v>
      </c>
      <c r="C30" s="61">
        <v>9193</v>
      </c>
      <c r="D30" s="62">
        <v>6.5</v>
      </c>
      <c r="E30" s="61">
        <v>10008972</v>
      </c>
      <c r="F30" s="61">
        <v>3581394</v>
      </c>
    </row>
    <row r="31" spans="1:6">
      <c r="A31" s="15" t="s">
        <v>47</v>
      </c>
      <c r="B31" s="61">
        <v>5084</v>
      </c>
      <c r="C31" s="61">
        <v>8405</v>
      </c>
      <c r="D31" s="62">
        <v>5.9</v>
      </c>
      <c r="E31" s="61">
        <v>10103146</v>
      </c>
      <c r="F31" s="61">
        <v>3483865</v>
      </c>
    </row>
    <row r="32" spans="1:6">
      <c r="A32" s="15" t="s">
        <v>48</v>
      </c>
      <c r="B32" s="61">
        <v>4981</v>
      </c>
      <c r="C32" s="61">
        <v>8036</v>
      </c>
      <c r="D32" s="62">
        <v>5.7</v>
      </c>
      <c r="E32" s="61">
        <v>10090140</v>
      </c>
      <c r="F32" s="61">
        <v>3464685</v>
      </c>
    </row>
    <row r="33" spans="1:6">
      <c r="A33" s="15" t="s">
        <v>49</v>
      </c>
      <c r="B33" s="61">
        <v>4930</v>
      </c>
      <c r="C33" s="61">
        <v>7715</v>
      </c>
      <c r="D33" s="62">
        <v>5.4</v>
      </c>
      <c r="E33" s="61">
        <v>10098455</v>
      </c>
      <c r="F33" s="61">
        <v>3399297</v>
      </c>
    </row>
    <row r="34" spans="1:6">
      <c r="A34" s="15" t="s">
        <v>50</v>
      </c>
      <c r="B34" s="61">
        <v>4852</v>
      </c>
      <c r="C34" s="61">
        <v>7396</v>
      </c>
      <c r="D34" s="62">
        <v>5.2</v>
      </c>
      <c r="E34" s="61">
        <v>10635621</v>
      </c>
      <c r="F34" s="61">
        <v>3323705</v>
      </c>
    </row>
    <row r="35" spans="1:6">
      <c r="A35" s="15" t="s">
        <v>51</v>
      </c>
      <c r="B35" s="61">
        <v>4823</v>
      </c>
      <c r="C35" s="61">
        <v>7206</v>
      </c>
      <c r="D35" s="62">
        <v>5.0999999999999996</v>
      </c>
      <c r="E35" s="61">
        <v>10563677</v>
      </c>
      <c r="F35" s="61">
        <v>3367794</v>
      </c>
    </row>
    <row r="36" spans="1:6">
      <c r="A36" s="15" t="s">
        <v>52</v>
      </c>
      <c r="B36" s="61">
        <v>4806</v>
      </c>
      <c r="C36" s="61">
        <v>7031</v>
      </c>
      <c r="D36" s="62">
        <v>4.95</v>
      </c>
      <c r="E36" s="61">
        <v>10996906</v>
      </c>
      <c r="F36" s="61">
        <v>3414934</v>
      </c>
    </row>
    <row r="37" spans="1:6">
      <c r="A37" s="15" t="s">
        <v>53</v>
      </c>
      <c r="B37" s="61">
        <v>4893</v>
      </c>
      <c r="C37" s="61">
        <v>7038</v>
      </c>
      <c r="D37" s="62">
        <v>4.96</v>
      </c>
      <c r="E37" s="61">
        <v>11296098</v>
      </c>
      <c r="F37" s="61">
        <v>3492568</v>
      </c>
    </row>
    <row r="38" spans="1:6">
      <c r="A38" s="15" t="s">
        <v>54</v>
      </c>
      <c r="B38" s="61">
        <v>5037</v>
      </c>
      <c r="C38" s="61">
        <v>7191</v>
      </c>
      <c r="D38" s="62">
        <v>5.07</v>
      </c>
      <c r="E38" s="61">
        <v>11315516</v>
      </c>
      <c r="F38" s="61">
        <v>3554432</v>
      </c>
    </row>
    <row r="39" spans="1:6" s="24" customFormat="1" ht="36">
      <c r="A39" s="37"/>
      <c r="B39" s="37" t="s">
        <v>188</v>
      </c>
      <c r="C39" s="37" t="s">
        <v>189</v>
      </c>
      <c r="D39" s="64" t="s">
        <v>190</v>
      </c>
      <c r="E39" s="37" t="s">
        <v>191</v>
      </c>
      <c r="F39" s="37" t="s">
        <v>192</v>
      </c>
    </row>
    <row r="40" spans="1:6">
      <c r="A40" s="15" t="s">
        <v>59</v>
      </c>
      <c r="B40" s="61">
        <v>5274</v>
      </c>
      <c r="C40" s="61">
        <v>7493</v>
      </c>
      <c r="D40" s="62">
        <v>5.29</v>
      </c>
      <c r="E40" s="61">
        <v>11937307</v>
      </c>
      <c r="F40" s="61">
        <v>3747703</v>
      </c>
    </row>
    <row r="41" spans="1:6">
      <c r="A41" s="15" t="s">
        <v>60</v>
      </c>
      <c r="B41" s="61">
        <v>5594</v>
      </c>
      <c r="C41" s="61">
        <v>7894</v>
      </c>
      <c r="D41" s="62">
        <v>5.57</v>
      </c>
      <c r="E41" s="61">
        <v>12678162</v>
      </c>
      <c r="F41" s="61">
        <v>4017287</v>
      </c>
    </row>
    <row r="42" spans="1:6">
      <c r="A42" s="15" t="s">
        <v>61</v>
      </c>
      <c r="B42" s="61">
        <v>6082</v>
      </c>
      <c r="C42" s="61">
        <v>8637</v>
      </c>
      <c r="D42" s="62">
        <v>6.11</v>
      </c>
      <c r="E42" s="61">
        <v>13588403</v>
      </c>
      <c r="F42" s="61">
        <v>4456866</v>
      </c>
    </row>
    <row r="43" spans="1:6">
      <c r="A43" s="15" t="s">
        <v>62</v>
      </c>
      <c r="B43" s="61">
        <v>6618</v>
      </c>
      <c r="C43" s="61">
        <v>9458</v>
      </c>
      <c r="D43" s="62">
        <v>6.72</v>
      </c>
      <c r="E43" s="61">
        <v>14811929</v>
      </c>
      <c r="F43" s="61">
        <v>4880723</v>
      </c>
    </row>
    <row r="44" spans="1:6">
      <c r="A44" s="15" t="s">
        <v>63</v>
      </c>
      <c r="B44" s="61">
        <v>7116</v>
      </c>
      <c r="C44" s="61">
        <v>10171</v>
      </c>
      <c r="D44" s="62">
        <v>7.26</v>
      </c>
      <c r="E44" s="61">
        <v>15517113</v>
      </c>
      <c r="F44" s="61">
        <v>5107211</v>
      </c>
    </row>
    <row r="45" spans="1:6">
      <c r="A45" s="15" t="s">
        <v>64</v>
      </c>
      <c r="B45" s="61">
        <v>7530</v>
      </c>
      <c r="C45" s="61">
        <v>10760</v>
      </c>
      <c r="D45" s="62">
        <v>7.71</v>
      </c>
      <c r="E45" s="61">
        <v>16119999</v>
      </c>
      <c r="F45" s="61">
        <v>5264068</v>
      </c>
    </row>
    <row r="46" spans="1:6">
      <c r="A46" s="15" t="s">
        <v>65</v>
      </c>
      <c r="B46" s="61">
        <v>7848</v>
      </c>
      <c r="C46" s="61">
        <v>11120</v>
      </c>
      <c r="D46" s="62">
        <v>8.02</v>
      </c>
      <c r="E46" s="61">
        <v>16031613</v>
      </c>
      <c r="F46" s="61">
        <v>5392098</v>
      </c>
    </row>
    <row r="47" spans="1:6">
      <c r="A47" s="15" t="s">
        <v>89</v>
      </c>
      <c r="B47" s="61">
        <v>8031</v>
      </c>
      <c r="C47" s="61">
        <v>11293</v>
      </c>
      <c r="D47" s="62">
        <v>8.02</v>
      </c>
      <c r="E47" s="61">
        <v>16453625</v>
      </c>
      <c r="F47" s="61">
        <v>5419245</v>
      </c>
    </row>
    <row r="48" spans="1:6">
      <c r="A48" s="15" t="s">
        <v>90</v>
      </c>
      <c r="B48" s="61">
        <v>8407</v>
      </c>
      <c r="C48" s="61">
        <v>11747</v>
      </c>
      <c r="D48" s="62">
        <v>8.61</v>
      </c>
      <c r="E48" s="61">
        <v>16864920</v>
      </c>
      <c r="F48" s="61">
        <v>5649043</v>
      </c>
    </row>
    <row r="49" spans="1:6">
      <c r="A49" s="15" t="s">
        <v>91</v>
      </c>
      <c r="B49" s="61">
        <v>9240</v>
      </c>
      <c r="C49" s="61">
        <v>12994</v>
      </c>
      <c r="D49" s="62">
        <v>9.61</v>
      </c>
      <c r="E49" s="61">
        <v>18501846</v>
      </c>
      <c r="F49" s="61">
        <v>6378607</v>
      </c>
    </row>
    <row r="50" spans="1:6">
      <c r="A50" s="15" t="s">
        <v>148</v>
      </c>
      <c r="B50" s="61">
        <v>10222.916666666664</v>
      </c>
      <c r="C50" s="61">
        <v>14498.5</v>
      </c>
      <c r="D50" s="62">
        <v>10.81</v>
      </c>
      <c r="E50" s="61">
        <v>20077446</v>
      </c>
      <c r="F50" s="61">
        <v>7181208</v>
      </c>
    </row>
    <row r="51" spans="1:6">
      <c r="A51" s="15" t="s">
        <v>149</v>
      </c>
      <c r="B51" s="61">
        <v>10511.416666666668</v>
      </c>
      <c r="C51" s="61">
        <v>14844</v>
      </c>
      <c r="D51" s="62">
        <v>11.16</v>
      </c>
      <c r="E51" s="61">
        <v>20464205</v>
      </c>
      <c r="F51" s="61">
        <v>7248614</v>
      </c>
    </row>
    <row r="52" spans="1:6">
      <c r="A52" s="15" t="s">
        <v>150</v>
      </c>
      <c r="B52" s="61">
        <v>10504</v>
      </c>
      <c r="C52" s="61">
        <v>14631</v>
      </c>
      <c r="D52" s="62">
        <v>11.14</v>
      </c>
      <c r="E52" s="61">
        <v>20625067</v>
      </c>
      <c r="F52" s="61">
        <v>7112765</v>
      </c>
    </row>
    <row r="53" spans="1:6">
      <c r="A53" s="15" t="s">
        <v>151</v>
      </c>
      <c r="B53" s="61">
        <v>10747</v>
      </c>
      <c r="C53" s="61">
        <v>14708</v>
      </c>
      <c r="D53" s="62">
        <v>11.28</v>
      </c>
      <c r="E53" s="61">
        <v>20271414</v>
      </c>
      <c r="F53" s="61">
        <v>6770244</v>
      </c>
    </row>
    <row r="54" spans="1:6">
      <c r="A54" s="15" t="s">
        <v>152</v>
      </c>
      <c r="B54" s="61">
        <v>10593</v>
      </c>
      <c r="C54" s="61">
        <v>14217</v>
      </c>
      <c r="D54" s="62">
        <v>10.98</v>
      </c>
      <c r="E54" s="61">
        <v>20025634</v>
      </c>
      <c r="F54" s="61">
        <v>6785344</v>
      </c>
    </row>
    <row r="55" spans="1:6">
      <c r="A55" s="15" t="s">
        <v>153</v>
      </c>
      <c r="B55" s="61">
        <v>10575</v>
      </c>
      <c r="C55" s="61">
        <v>13971</v>
      </c>
      <c r="D55" s="62">
        <v>10.88</v>
      </c>
      <c r="E55" s="61">
        <v>19879476</v>
      </c>
      <c r="F55" s="61">
        <v>6311029</v>
      </c>
    </row>
    <row r="56" spans="1:6">
      <c r="A56" s="15" t="s">
        <v>154</v>
      </c>
      <c r="B56" s="61">
        <v>10486</v>
      </c>
      <c r="C56" s="61">
        <v>13591</v>
      </c>
      <c r="D56" s="62">
        <v>10.7</v>
      </c>
      <c r="E56" s="61">
        <v>19557262</v>
      </c>
      <c r="F56" s="61">
        <v>6211588</v>
      </c>
    </row>
    <row r="57" spans="1:6">
      <c r="A57" s="15" t="s">
        <v>155</v>
      </c>
      <c r="B57" s="61">
        <v>10476</v>
      </c>
      <c r="C57" s="61">
        <v>13353</v>
      </c>
      <c r="D57" s="62">
        <v>10.5</v>
      </c>
      <c r="E57" s="61">
        <v>19183035</v>
      </c>
      <c r="F57" s="61">
        <v>6033481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95173-E6FE-426C-9EE8-F3CFCFC73643}">
  <sheetPr>
    <pageSetUpPr fitToPage="1"/>
  </sheetPr>
  <dimension ref="A1:AQ60"/>
  <sheetViews>
    <sheetView view="pageBreakPreview" topLeftCell="P58" zoomScale="60" zoomScaleNormal="100" workbookViewId="0">
      <selection activeCell="Y61" sqref="Y61"/>
    </sheetView>
  </sheetViews>
  <sheetFormatPr defaultRowHeight="18"/>
  <cols>
    <col min="1" max="1" width="8.08203125" customWidth="1"/>
    <col min="2" max="2" width="10.33203125" style="5" customWidth="1"/>
    <col min="3" max="3" width="10.6640625" style="5" customWidth="1"/>
    <col min="4" max="4" width="8.6640625" style="5"/>
    <col min="5" max="5" width="8.5" style="5" customWidth="1"/>
    <col min="6" max="6" width="8.33203125" style="5" customWidth="1"/>
    <col min="7" max="8" width="8.6640625" style="5"/>
    <col min="9" max="9" width="11.33203125" style="5" customWidth="1"/>
    <col min="10" max="10" width="11" style="5" customWidth="1"/>
    <col min="11" max="11" width="8.08203125" customWidth="1"/>
    <col min="12" max="13" width="8.6640625" style="5"/>
    <col min="14" max="14" width="10.6640625" style="5" customWidth="1"/>
    <col min="15" max="15" width="10.33203125" style="5" customWidth="1"/>
    <col min="16" max="16" width="8.6640625" style="1"/>
    <col min="17" max="17" width="10.25" style="5" customWidth="1"/>
    <col min="18" max="18" width="11.1640625" style="1" customWidth="1"/>
    <col min="19" max="19" width="2.75" customWidth="1"/>
    <col min="20" max="20" width="10.83203125" style="14" customWidth="1"/>
    <col min="21" max="21" width="11.75" style="14" customWidth="1"/>
    <col min="22" max="22" width="9.33203125" style="14" customWidth="1"/>
    <col min="27" max="27" width="8.6640625" style="1"/>
    <col min="28" max="28" width="11.25" style="1" customWidth="1"/>
    <col min="30" max="30" width="8.08203125" customWidth="1"/>
    <col min="31" max="31" width="10.33203125" style="5" customWidth="1"/>
    <col min="32" max="32" width="8.5" style="5" customWidth="1"/>
    <col min="33" max="33" width="8.33203125" style="5" customWidth="1"/>
    <col min="34" max="35" width="8.6640625" style="5"/>
    <col min="41" max="41" width="8.08203125" customWidth="1"/>
    <col min="42" max="43" width="8.6640625" style="3"/>
  </cols>
  <sheetData>
    <row r="1" spans="1:43">
      <c r="A1" t="s">
        <v>15</v>
      </c>
      <c r="C1" s="5" t="s">
        <v>76</v>
      </c>
      <c r="K1" t="s">
        <v>15</v>
      </c>
    </row>
    <row r="2" spans="1:43">
      <c r="A2" t="s">
        <v>16</v>
      </c>
      <c r="K2" t="s">
        <v>16</v>
      </c>
    </row>
    <row r="3" spans="1:43">
      <c r="A3" t="s">
        <v>17</v>
      </c>
      <c r="B3" s="16" t="s">
        <v>1</v>
      </c>
      <c r="C3" s="260" t="s">
        <v>94</v>
      </c>
      <c r="D3" s="260"/>
      <c r="E3" s="260" t="s">
        <v>66</v>
      </c>
      <c r="F3" s="260"/>
      <c r="G3" s="260" t="s">
        <v>73</v>
      </c>
      <c r="H3" s="260"/>
      <c r="I3" s="16" t="s">
        <v>2</v>
      </c>
      <c r="J3" s="16" t="s">
        <v>3</v>
      </c>
      <c r="K3" t="s">
        <v>17</v>
      </c>
      <c r="L3" s="260" t="s">
        <v>93</v>
      </c>
      <c r="M3" s="260"/>
      <c r="N3" s="16" t="s">
        <v>7</v>
      </c>
      <c r="O3" s="16" t="s">
        <v>6</v>
      </c>
      <c r="P3" s="17" t="s">
        <v>8</v>
      </c>
      <c r="Q3" s="16" t="s">
        <v>10</v>
      </c>
      <c r="R3" s="17" t="s">
        <v>9</v>
      </c>
      <c r="S3" s="15"/>
      <c r="T3" s="18" t="s">
        <v>223</v>
      </c>
      <c r="U3" s="18"/>
      <c r="Z3" t="s">
        <v>17</v>
      </c>
      <c r="AD3" t="s">
        <v>17</v>
      </c>
      <c r="AF3" s="260" t="s">
        <v>66</v>
      </c>
      <c r="AG3" s="260"/>
      <c r="AH3" s="260" t="s">
        <v>73</v>
      </c>
      <c r="AI3" s="260"/>
      <c r="AJ3" s="260" t="s">
        <v>66</v>
      </c>
      <c r="AK3" s="260"/>
      <c r="AL3" s="260" t="s">
        <v>73</v>
      </c>
      <c r="AM3" s="260"/>
      <c r="AN3" s="153"/>
      <c r="AO3" t="s">
        <v>17</v>
      </c>
      <c r="AP3" s="62" t="s">
        <v>223</v>
      </c>
      <c r="AQ3" s="62"/>
    </row>
    <row r="4" spans="1:43" s="24" customFormat="1" ht="54">
      <c r="B4" s="39"/>
      <c r="C4" s="39" t="s">
        <v>67</v>
      </c>
      <c r="D4" s="39" t="s">
        <v>68</v>
      </c>
      <c r="E4" s="39" t="s">
        <v>69</v>
      </c>
      <c r="F4" s="39" t="s">
        <v>70</v>
      </c>
      <c r="G4" s="39" t="s">
        <v>71</v>
      </c>
      <c r="H4" s="39" t="s">
        <v>72</v>
      </c>
      <c r="I4" s="39"/>
      <c r="J4" s="39"/>
      <c r="L4" s="39" t="s">
        <v>4</v>
      </c>
      <c r="M4" s="39" t="s">
        <v>5</v>
      </c>
      <c r="N4" s="39"/>
      <c r="O4" s="39"/>
      <c r="P4" s="122"/>
      <c r="Q4" s="39"/>
      <c r="R4" s="122"/>
      <c r="S4" s="37"/>
      <c r="T4" s="123" t="s">
        <v>225</v>
      </c>
      <c r="U4" s="123" t="s">
        <v>224</v>
      </c>
      <c r="V4" s="29"/>
      <c r="AA4" s="133" t="s">
        <v>8</v>
      </c>
      <c r="AB4" s="133" t="s">
        <v>9</v>
      </c>
      <c r="AE4" s="155" t="s">
        <v>7</v>
      </c>
      <c r="AF4" s="39" t="s">
        <v>69</v>
      </c>
      <c r="AG4" s="39" t="s">
        <v>70</v>
      </c>
      <c r="AH4" s="39" t="s">
        <v>369</v>
      </c>
      <c r="AI4" s="39" t="s">
        <v>370</v>
      </c>
      <c r="AJ4" s="39" t="s">
        <v>69</v>
      </c>
      <c r="AK4" s="39" t="s">
        <v>70</v>
      </c>
      <c r="AL4" s="39" t="s">
        <v>369</v>
      </c>
      <c r="AM4" s="39" t="s">
        <v>370</v>
      </c>
      <c r="AN4" s="154"/>
      <c r="AP4" s="64" t="s">
        <v>225</v>
      </c>
      <c r="AQ4" s="64" t="s">
        <v>224</v>
      </c>
    </row>
    <row r="5" spans="1:43" ht="18.5" thickBot="1">
      <c r="A5" s="15" t="s">
        <v>0</v>
      </c>
      <c r="B5" s="16">
        <v>70019</v>
      </c>
      <c r="C5" s="16">
        <v>6805</v>
      </c>
      <c r="D5" s="16">
        <v>133</v>
      </c>
      <c r="E5" s="260">
        <v>1823</v>
      </c>
      <c r="F5" s="260"/>
      <c r="G5" s="260">
        <v>3260</v>
      </c>
      <c r="H5" s="260"/>
      <c r="I5" s="16">
        <v>50901</v>
      </c>
      <c r="J5" s="16">
        <v>6650</v>
      </c>
      <c r="K5" s="15" t="s">
        <v>0</v>
      </c>
      <c r="L5" s="16">
        <v>13018</v>
      </c>
      <c r="M5" s="16">
        <v>2573</v>
      </c>
      <c r="N5" s="16">
        <f t="shared" ref="N5:N27" si="0">B5-J5</f>
        <v>63369</v>
      </c>
      <c r="O5" s="16">
        <f t="shared" ref="O5:O17" si="1">N5-I5</f>
        <v>12468</v>
      </c>
      <c r="P5" s="17">
        <f>O5/N5</f>
        <v>0.19675235525256829</v>
      </c>
      <c r="Q5" s="16">
        <f t="shared" ref="Q5:Q20" si="2">L5+M5-C5-D5</f>
        <v>8653</v>
      </c>
      <c r="R5" s="17">
        <f>Q5/N5</f>
        <v>0.13654941690732061</v>
      </c>
      <c r="S5" s="15"/>
      <c r="T5" s="18">
        <f>95.4/(1.303*1.728*1.368*1.143*1.007)</f>
        <v>26.909053523093096</v>
      </c>
      <c r="U5" s="103">
        <f t="shared" ref="U5:U53" si="3">T5/T$55*100</f>
        <v>24.251353118868323</v>
      </c>
      <c r="V5" s="104">
        <v>138.9</v>
      </c>
      <c r="W5" t="s">
        <v>11</v>
      </c>
      <c r="Z5" s="150" t="s">
        <v>0</v>
      </c>
      <c r="AA5" s="17">
        <v>0.19675235525256829</v>
      </c>
      <c r="AB5" s="17">
        <v>0.13654941690732061</v>
      </c>
      <c r="AD5" s="15" t="s">
        <v>0</v>
      </c>
      <c r="AE5" s="16">
        <v>63369</v>
      </c>
      <c r="AF5" s="260">
        <v>1823</v>
      </c>
      <c r="AG5" s="260"/>
      <c r="AH5" s="260">
        <v>3260</v>
      </c>
      <c r="AI5" s="260"/>
      <c r="AJ5" s="261">
        <f>AF5/AE5</f>
        <v>2.8768009594596727E-2</v>
      </c>
      <c r="AK5" s="262"/>
      <c r="AL5" s="261">
        <f>AH5/AE5</f>
        <v>5.1444712714418722E-2</v>
      </c>
      <c r="AM5" s="262"/>
      <c r="AO5" s="150" t="s">
        <v>0</v>
      </c>
      <c r="AP5" s="62">
        <v>26.909053523093096</v>
      </c>
      <c r="AQ5" s="62">
        <v>24.251353118868323</v>
      </c>
    </row>
    <row r="6" spans="1:43">
      <c r="A6" s="15" t="s">
        <v>18</v>
      </c>
      <c r="B6" s="16">
        <v>66492</v>
      </c>
      <c r="C6" s="16">
        <v>8140</v>
      </c>
      <c r="D6" s="16">
        <v>269</v>
      </c>
      <c r="E6" s="260">
        <v>716</v>
      </c>
      <c r="F6" s="260"/>
      <c r="G6" s="260">
        <v>3570</v>
      </c>
      <c r="H6" s="260"/>
      <c r="I6" s="16">
        <v>50220</v>
      </c>
      <c r="J6" s="16">
        <v>6148</v>
      </c>
      <c r="K6" s="15" t="s">
        <v>18</v>
      </c>
      <c r="L6" s="16">
        <v>12749</v>
      </c>
      <c r="M6" s="16">
        <v>2225</v>
      </c>
      <c r="N6" s="16">
        <f t="shared" si="0"/>
        <v>60344</v>
      </c>
      <c r="O6" s="16">
        <f t="shared" si="1"/>
        <v>10124</v>
      </c>
      <c r="P6" s="17">
        <f t="shared" ref="P6:P58" si="4">O6/N6</f>
        <v>0.16777144372265676</v>
      </c>
      <c r="Q6" s="16">
        <f t="shared" si="2"/>
        <v>6565</v>
      </c>
      <c r="R6" s="17">
        <f t="shared" ref="R6:R58" si="5">Q6/N6</f>
        <v>0.10879292058862522</v>
      </c>
      <c r="S6" s="15"/>
      <c r="T6" s="18">
        <f>T$5*V6/100</f>
        <v>28.254506199247754</v>
      </c>
      <c r="U6" s="103">
        <f t="shared" si="3"/>
        <v>25.463920774811744</v>
      </c>
      <c r="V6" s="106">
        <v>105</v>
      </c>
      <c r="W6" t="s">
        <v>19</v>
      </c>
      <c r="Z6" s="150" t="s">
        <v>18</v>
      </c>
      <c r="AA6" s="17">
        <v>0.16777144372265676</v>
      </c>
      <c r="AB6" s="17">
        <v>0.10879292058862522</v>
      </c>
      <c r="AD6" s="15" t="s">
        <v>18</v>
      </c>
      <c r="AE6" s="16">
        <v>60344</v>
      </c>
      <c r="AF6" s="260">
        <v>716</v>
      </c>
      <c r="AG6" s="260"/>
      <c r="AH6" s="260">
        <v>3570</v>
      </c>
      <c r="AI6" s="260"/>
      <c r="AJ6" s="261">
        <f t="shared" ref="AJ6:AJ58" si="6">AF6/AE6</f>
        <v>1.1865305581333687E-2</v>
      </c>
      <c r="AK6" s="262"/>
      <c r="AL6" s="261">
        <f t="shared" ref="AL6:AL58" si="7">AH6/AE6</f>
        <v>5.916081134826992E-2</v>
      </c>
      <c r="AM6" s="262"/>
      <c r="AO6" s="150" t="s">
        <v>18</v>
      </c>
      <c r="AP6" s="62">
        <v>28.254506199247754</v>
      </c>
      <c r="AQ6" s="62">
        <v>25.463920774811744</v>
      </c>
    </row>
    <row r="7" spans="1:43">
      <c r="A7" s="15" t="s">
        <v>21</v>
      </c>
      <c r="B7" s="16">
        <v>80630</v>
      </c>
      <c r="C7" s="16">
        <v>8862</v>
      </c>
      <c r="D7" s="16">
        <v>148</v>
      </c>
      <c r="E7" s="260">
        <v>1950</v>
      </c>
      <c r="F7" s="260"/>
      <c r="G7" s="260">
        <v>3364</v>
      </c>
      <c r="H7" s="260"/>
      <c r="I7" s="16">
        <v>60329</v>
      </c>
      <c r="J7" s="16">
        <v>7882</v>
      </c>
      <c r="K7" s="15" t="s">
        <v>21</v>
      </c>
      <c r="L7" s="16">
        <v>15333</v>
      </c>
      <c r="M7" s="16">
        <v>3024</v>
      </c>
      <c r="N7" s="16">
        <f t="shared" si="0"/>
        <v>72748</v>
      </c>
      <c r="O7" s="16">
        <f t="shared" si="1"/>
        <v>12419</v>
      </c>
      <c r="P7" s="17">
        <f t="shared" si="4"/>
        <v>0.17071259690988069</v>
      </c>
      <c r="Q7" s="16">
        <f t="shared" si="2"/>
        <v>9347</v>
      </c>
      <c r="R7" s="17">
        <f t="shared" si="5"/>
        <v>0.12848463187991421</v>
      </c>
      <c r="S7" s="15"/>
      <c r="T7" s="18">
        <f t="shared" ref="T7:T10" si="8">T$5*V7/100</f>
        <v>29.465413607786942</v>
      </c>
      <c r="U7" s="103">
        <f t="shared" si="3"/>
        <v>26.555231665160818</v>
      </c>
      <c r="V7" s="107">
        <v>109.5</v>
      </c>
      <c r="W7" t="s">
        <v>20</v>
      </c>
      <c r="Z7" s="150" t="s">
        <v>21</v>
      </c>
      <c r="AA7" s="17">
        <v>0.17071259690988069</v>
      </c>
      <c r="AB7" s="17">
        <v>0.12848463187991421</v>
      </c>
      <c r="AD7" s="15" t="s">
        <v>21</v>
      </c>
      <c r="AE7" s="16">
        <v>72748</v>
      </c>
      <c r="AF7" s="260">
        <v>1950</v>
      </c>
      <c r="AG7" s="260"/>
      <c r="AH7" s="260">
        <v>3364</v>
      </c>
      <c r="AI7" s="260"/>
      <c r="AJ7" s="261">
        <f t="shared" si="6"/>
        <v>2.6804860614724802E-2</v>
      </c>
      <c r="AK7" s="262"/>
      <c r="AL7" s="261">
        <f t="shared" si="7"/>
        <v>4.6241821080991917E-2</v>
      </c>
      <c r="AM7" s="262"/>
      <c r="AO7" s="150" t="s">
        <v>21</v>
      </c>
      <c r="AP7" s="62">
        <v>29.465413607786942</v>
      </c>
      <c r="AQ7" s="62">
        <v>26.555231665160818</v>
      </c>
    </row>
    <row r="8" spans="1:43">
      <c r="A8" s="15" t="s">
        <v>22</v>
      </c>
      <c r="B8" s="16">
        <v>90696</v>
      </c>
      <c r="C8" s="16">
        <v>11110</v>
      </c>
      <c r="D8" s="16">
        <v>111</v>
      </c>
      <c r="E8" s="260">
        <v>2608</v>
      </c>
      <c r="F8" s="260"/>
      <c r="G8" s="260">
        <v>4821</v>
      </c>
      <c r="H8" s="260"/>
      <c r="I8" s="16">
        <v>65656</v>
      </c>
      <c r="J8" s="16">
        <v>9263</v>
      </c>
      <c r="K8" s="15" t="s">
        <v>22</v>
      </c>
      <c r="L8" s="16">
        <v>17638</v>
      </c>
      <c r="M8" s="16">
        <v>3467</v>
      </c>
      <c r="N8" s="16">
        <f t="shared" si="0"/>
        <v>81433</v>
      </c>
      <c r="O8" s="16">
        <f t="shared" si="1"/>
        <v>15777</v>
      </c>
      <c r="P8" s="17">
        <f t="shared" si="4"/>
        <v>0.19374209472818146</v>
      </c>
      <c r="Q8" s="16">
        <f t="shared" si="2"/>
        <v>9884</v>
      </c>
      <c r="R8" s="17">
        <f t="shared" si="5"/>
        <v>0.1213758549973598</v>
      </c>
      <c r="S8" s="15"/>
      <c r="T8" s="18">
        <f t="shared" si="8"/>
        <v>30.945411551557058</v>
      </c>
      <c r="U8" s="103">
        <f t="shared" si="3"/>
        <v>27.88905608669857</v>
      </c>
      <c r="V8" s="107">
        <v>115</v>
      </c>
      <c r="Z8" s="150" t="s">
        <v>22</v>
      </c>
      <c r="AA8" s="17">
        <v>0.19374209472818146</v>
      </c>
      <c r="AB8" s="17">
        <v>0.1213758549973598</v>
      </c>
      <c r="AD8" s="15" t="s">
        <v>22</v>
      </c>
      <c r="AE8" s="16">
        <v>81433</v>
      </c>
      <c r="AF8" s="260">
        <v>2608</v>
      </c>
      <c r="AG8" s="260"/>
      <c r="AH8" s="260">
        <v>4821</v>
      </c>
      <c r="AI8" s="260"/>
      <c r="AJ8" s="261">
        <f t="shared" si="6"/>
        <v>3.2026328392666364E-2</v>
      </c>
      <c r="AK8" s="262"/>
      <c r="AL8" s="261">
        <f t="shared" si="7"/>
        <v>5.9202043397639778E-2</v>
      </c>
      <c r="AM8" s="262"/>
      <c r="AO8" s="150" t="s">
        <v>22</v>
      </c>
      <c r="AP8" s="62">
        <v>30.945411551557058</v>
      </c>
      <c r="AQ8" s="62">
        <v>27.88905608669857</v>
      </c>
    </row>
    <row r="9" spans="1:43">
      <c r="A9" s="15" t="s">
        <v>23</v>
      </c>
      <c r="B9" s="16">
        <v>111187</v>
      </c>
      <c r="C9" s="16">
        <v>18457</v>
      </c>
      <c r="D9" s="16">
        <v>137</v>
      </c>
      <c r="E9" s="260">
        <v>3208</v>
      </c>
      <c r="F9" s="260"/>
      <c r="G9" s="260">
        <v>4651</v>
      </c>
      <c r="H9" s="260"/>
      <c r="I9" s="16">
        <v>77878</v>
      </c>
      <c r="J9" s="16">
        <v>10940</v>
      </c>
      <c r="K9" s="15" t="s">
        <v>23</v>
      </c>
      <c r="L9" s="16">
        <v>27199</v>
      </c>
      <c r="M9" s="16">
        <v>3584</v>
      </c>
      <c r="N9" s="16">
        <f t="shared" si="0"/>
        <v>100247</v>
      </c>
      <c r="O9" s="16">
        <f t="shared" si="1"/>
        <v>22369</v>
      </c>
      <c r="P9" s="17">
        <f t="shared" si="4"/>
        <v>0.22313884704779197</v>
      </c>
      <c r="Q9" s="16">
        <f t="shared" si="2"/>
        <v>12189</v>
      </c>
      <c r="R9" s="17">
        <f t="shared" si="5"/>
        <v>0.12158967350643909</v>
      </c>
      <c r="S9" s="15"/>
      <c r="T9" s="18">
        <f t="shared" si="8"/>
        <v>32.802136244650484</v>
      </c>
      <c r="U9" s="103">
        <f t="shared" si="3"/>
        <v>29.56239945190049</v>
      </c>
      <c r="V9" s="107">
        <v>121.9</v>
      </c>
      <c r="Z9" s="150" t="s">
        <v>23</v>
      </c>
      <c r="AA9" s="17">
        <v>0.22313884704779197</v>
      </c>
      <c r="AB9" s="17">
        <v>0.12158967350643909</v>
      </c>
      <c r="AD9" s="15" t="s">
        <v>23</v>
      </c>
      <c r="AE9" s="16">
        <v>100247</v>
      </c>
      <c r="AF9" s="260">
        <v>3208</v>
      </c>
      <c r="AG9" s="260"/>
      <c r="AH9" s="260">
        <v>4651</v>
      </c>
      <c r="AI9" s="260"/>
      <c r="AJ9" s="261">
        <f t="shared" si="6"/>
        <v>3.2000957634642432E-2</v>
      </c>
      <c r="AK9" s="262"/>
      <c r="AL9" s="261">
        <f t="shared" si="7"/>
        <v>4.6395403353716322E-2</v>
      </c>
      <c r="AM9" s="262"/>
      <c r="AO9" s="150" t="s">
        <v>23</v>
      </c>
      <c r="AP9" s="62">
        <v>32.802136244650484</v>
      </c>
      <c r="AQ9" s="62">
        <v>29.56239945190049</v>
      </c>
    </row>
    <row r="10" spans="1:43" ht="18.5" thickBot="1">
      <c r="A10" s="15" t="s">
        <v>24</v>
      </c>
      <c r="B10" s="16">
        <v>108456</v>
      </c>
      <c r="C10" s="16">
        <v>14366</v>
      </c>
      <c r="D10" s="16">
        <v>66</v>
      </c>
      <c r="E10" s="16">
        <v>2894</v>
      </c>
      <c r="F10" s="16">
        <v>184</v>
      </c>
      <c r="G10" s="16">
        <v>2434</v>
      </c>
      <c r="H10" s="16">
        <v>787</v>
      </c>
      <c r="I10" s="16">
        <v>77776</v>
      </c>
      <c r="J10" s="19">
        <v>10156</v>
      </c>
      <c r="K10" s="15" t="s">
        <v>24</v>
      </c>
      <c r="L10" s="19">
        <v>24242</v>
      </c>
      <c r="M10" s="19">
        <v>3947</v>
      </c>
      <c r="N10" s="16">
        <f t="shared" si="0"/>
        <v>98300</v>
      </c>
      <c r="O10" s="16">
        <f t="shared" si="1"/>
        <v>20524</v>
      </c>
      <c r="P10" s="17">
        <f t="shared" si="4"/>
        <v>0.20878942014242116</v>
      </c>
      <c r="Q10" s="16">
        <f t="shared" si="2"/>
        <v>13757</v>
      </c>
      <c r="R10" s="17">
        <f t="shared" si="5"/>
        <v>0.13994913530010172</v>
      </c>
      <c r="S10" s="15"/>
      <c r="T10" s="18">
        <f t="shared" si="8"/>
        <v>35.062496740590312</v>
      </c>
      <c r="U10" s="103">
        <f t="shared" si="3"/>
        <v>31.599513113885436</v>
      </c>
      <c r="V10" s="108">
        <v>130.30000000000001</v>
      </c>
      <c r="Z10" s="150" t="s">
        <v>24</v>
      </c>
      <c r="AA10" s="17">
        <v>0.20878942014242116</v>
      </c>
      <c r="AB10" s="17">
        <v>0.13994913530010172</v>
      </c>
      <c r="AD10" s="15" t="s">
        <v>24</v>
      </c>
      <c r="AE10" s="16">
        <v>98300</v>
      </c>
      <c r="AF10" s="16">
        <v>2894</v>
      </c>
      <c r="AG10" s="16">
        <v>184</v>
      </c>
      <c r="AH10" s="16">
        <v>2434</v>
      </c>
      <c r="AI10" s="16">
        <v>787</v>
      </c>
      <c r="AJ10" s="17">
        <f t="shared" si="6"/>
        <v>2.9440488301119023E-2</v>
      </c>
      <c r="AK10" s="17">
        <f>AG10/AE10</f>
        <v>1.8718209562563581E-3</v>
      </c>
      <c r="AL10" s="17">
        <f t="shared" si="7"/>
        <v>2.4760935910478128E-2</v>
      </c>
      <c r="AM10" s="17">
        <f>AI10/AE10</f>
        <v>8.006103763987792E-3</v>
      </c>
      <c r="AO10" s="150" t="s">
        <v>24</v>
      </c>
      <c r="AP10" s="62">
        <v>35.062496740590312</v>
      </c>
      <c r="AQ10" s="62">
        <v>31.599513113885436</v>
      </c>
    </row>
    <row r="11" spans="1:43" s="4" customFormat="1">
      <c r="A11" s="20" t="s">
        <v>25</v>
      </c>
      <c r="B11" s="19">
        <v>133015</v>
      </c>
      <c r="C11" s="19">
        <v>14540</v>
      </c>
      <c r="D11" s="19">
        <v>588</v>
      </c>
      <c r="E11" s="19">
        <v>2153</v>
      </c>
      <c r="F11" s="19">
        <v>282</v>
      </c>
      <c r="G11" s="19">
        <v>3428</v>
      </c>
      <c r="H11" s="19">
        <v>1223</v>
      </c>
      <c r="I11" s="19">
        <v>90945</v>
      </c>
      <c r="J11" s="19">
        <v>13329</v>
      </c>
      <c r="K11" s="20" t="s">
        <v>25</v>
      </c>
      <c r="L11" s="19">
        <v>31527</v>
      </c>
      <c r="M11" s="19">
        <v>4604</v>
      </c>
      <c r="N11" s="19">
        <f t="shared" si="0"/>
        <v>119686</v>
      </c>
      <c r="O11" s="19">
        <f t="shared" si="1"/>
        <v>28741</v>
      </c>
      <c r="P11" s="21">
        <f t="shared" si="4"/>
        <v>0.24013669100813795</v>
      </c>
      <c r="Q11" s="19">
        <f t="shared" si="2"/>
        <v>21003</v>
      </c>
      <c r="R11" s="21">
        <f t="shared" si="5"/>
        <v>0.17548418361378942</v>
      </c>
      <c r="S11" s="20"/>
      <c r="T11" s="22">
        <f>T$10*V11/100</f>
        <v>37.411684022209869</v>
      </c>
      <c r="U11" s="103">
        <f t="shared" si="3"/>
        <v>33.716680492515763</v>
      </c>
      <c r="V11" s="109">
        <v>106.7</v>
      </c>
      <c r="W11" s="4" t="s">
        <v>55</v>
      </c>
      <c r="Z11" s="151" t="s">
        <v>25</v>
      </c>
      <c r="AA11" s="21">
        <v>0.24013669100813795</v>
      </c>
      <c r="AB11" s="21">
        <v>0.17548418361378942</v>
      </c>
      <c r="AD11" s="20" t="s">
        <v>25</v>
      </c>
      <c r="AE11" s="19">
        <v>119686</v>
      </c>
      <c r="AF11" s="19">
        <v>2153</v>
      </c>
      <c r="AG11" s="19">
        <v>282</v>
      </c>
      <c r="AH11" s="19">
        <v>3428</v>
      </c>
      <c r="AI11" s="19">
        <v>1223</v>
      </c>
      <c r="AJ11" s="17">
        <f t="shared" si="6"/>
        <v>1.7988737195661981E-2</v>
      </c>
      <c r="AK11" s="17">
        <f t="shared" ref="AK11:AK58" si="9">AG11/AE11</f>
        <v>2.3561652991995721E-3</v>
      </c>
      <c r="AL11" s="17">
        <f t="shared" si="7"/>
        <v>2.8641612218638771E-2</v>
      </c>
      <c r="AM11" s="17">
        <f t="shared" ref="AM11:AM58" si="10">AI11/AE11</f>
        <v>1.0218404825961265E-2</v>
      </c>
      <c r="AO11" s="151" t="s">
        <v>25</v>
      </c>
      <c r="AP11" s="152">
        <v>37.411684022209869</v>
      </c>
      <c r="AQ11" s="152">
        <v>33.716680492515763</v>
      </c>
    </row>
    <row r="12" spans="1:43">
      <c r="A12" s="15" t="s">
        <v>26</v>
      </c>
      <c r="B12" s="16">
        <v>148235</v>
      </c>
      <c r="C12" s="16">
        <v>23991</v>
      </c>
      <c r="D12" s="16">
        <v>635</v>
      </c>
      <c r="E12" s="16">
        <v>3407</v>
      </c>
      <c r="F12" s="16">
        <v>1129</v>
      </c>
      <c r="G12" s="16">
        <v>4086</v>
      </c>
      <c r="H12" s="16">
        <v>1197</v>
      </c>
      <c r="I12" s="16">
        <v>102710</v>
      </c>
      <c r="J12" s="16">
        <v>16017</v>
      </c>
      <c r="K12" s="15" t="s">
        <v>26</v>
      </c>
      <c r="L12" s="16">
        <v>37751</v>
      </c>
      <c r="M12" s="16">
        <v>5134</v>
      </c>
      <c r="N12" s="16">
        <f t="shared" si="0"/>
        <v>132218</v>
      </c>
      <c r="O12" s="16">
        <f t="shared" si="1"/>
        <v>29508</v>
      </c>
      <c r="P12" s="17">
        <f t="shared" si="4"/>
        <v>0.22317687455565807</v>
      </c>
      <c r="Q12" s="16">
        <f t="shared" si="2"/>
        <v>18259</v>
      </c>
      <c r="R12" s="17">
        <f t="shared" si="5"/>
        <v>0.13809768715303514</v>
      </c>
      <c r="S12" s="15"/>
      <c r="T12" s="22">
        <f t="shared" ref="T12:T15" si="11">T$10*V12/100</f>
        <v>39.094683865758199</v>
      </c>
      <c r="U12" s="103">
        <f t="shared" si="3"/>
        <v>35.233457121982262</v>
      </c>
      <c r="V12" s="107">
        <v>111.5</v>
      </c>
      <c r="Z12" s="150" t="s">
        <v>26</v>
      </c>
      <c r="AA12" s="17">
        <v>0.22317687455565807</v>
      </c>
      <c r="AB12" s="17">
        <v>0.13809768715303514</v>
      </c>
      <c r="AD12" s="15" t="s">
        <v>26</v>
      </c>
      <c r="AE12" s="16">
        <v>132218</v>
      </c>
      <c r="AF12" s="16">
        <v>3407</v>
      </c>
      <c r="AG12" s="16">
        <v>1129</v>
      </c>
      <c r="AH12" s="16">
        <v>4086</v>
      </c>
      <c r="AI12" s="16">
        <v>1197</v>
      </c>
      <c r="AJ12" s="17">
        <f t="shared" si="6"/>
        <v>2.5768049736041992E-2</v>
      </c>
      <c r="AK12" s="17">
        <f t="shared" si="9"/>
        <v>8.5389281338395673E-3</v>
      </c>
      <c r="AL12" s="17">
        <f t="shared" si="7"/>
        <v>3.0903507843107594E-2</v>
      </c>
      <c r="AM12" s="17">
        <f t="shared" si="10"/>
        <v>9.0532302712187443E-3</v>
      </c>
      <c r="AO12" s="150" t="s">
        <v>26</v>
      </c>
      <c r="AP12" s="62">
        <v>39.094683865758199</v>
      </c>
      <c r="AQ12" s="62">
        <v>35.233457121982262</v>
      </c>
    </row>
    <row r="13" spans="1:43">
      <c r="A13" s="15" t="s">
        <v>27</v>
      </c>
      <c r="B13" s="16">
        <v>169709</v>
      </c>
      <c r="C13" s="16">
        <v>23892</v>
      </c>
      <c r="D13" s="16">
        <v>626</v>
      </c>
      <c r="E13" s="16">
        <v>0</v>
      </c>
      <c r="F13" s="16">
        <v>674</v>
      </c>
      <c r="G13" s="16">
        <v>3632</v>
      </c>
      <c r="H13" s="16">
        <v>837</v>
      </c>
      <c r="I13" s="16">
        <v>115173</v>
      </c>
      <c r="J13" s="16">
        <v>18026</v>
      </c>
      <c r="K13" s="15" t="s">
        <v>27</v>
      </c>
      <c r="L13" s="16">
        <v>42843</v>
      </c>
      <c r="M13" s="16">
        <v>5728</v>
      </c>
      <c r="N13" s="16">
        <f t="shared" si="0"/>
        <v>151683</v>
      </c>
      <c r="O13" s="16">
        <f t="shared" si="1"/>
        <v>36510</v>
      </c>
      <c r="P13" s="17">
        <f t="shared" si="4"/>
        <v>0.24069935325646249</v>
      </c>
      <c r="Q13" s="16">
        <f t="shared" si="2"/>
        <v>24053</v>
      </c>
      <c r="R13" s="17">
        <f t="shared" si="5"/>
        <v>0.15857413157703895</v>
      </c>
      <c r="S13" s="15"/>
      <c r="T13" s="22">
        <f t="shared" si="11"/>
        <v>43.407370964850806</v>
      </c>
      <c r="U13" s="103">
        <f t="shared" si="3"/>
        <v>39.120197234990165</v>
      </c>
      <c r="V13" s="107">
        <v>123.8</v>
      </c>
      <c r="Z13" s="150" t="s">
        <v>27</v>
      </c>
      <c r="AA13" s="17">
        <v>0.24069935325646249</v>
      </c>
      <c r="AB13" s="17">
        <v>0.15857413157703895</v>
      </c>
      <c r="AD13" s="15" t="s">
        <v>27</v>
      </c>
      <c r="AE13" s="16">
        <v>151683</v>
      </c>
      <c r="AF13" s="16">
        <v>0</v>
      </c>
      <c r="AG13" s="16">
        <v>674</v>
      </c>
      <c r="AH13" s="16">
        <v>3632</v>
      </c>
      <c r="AI13" s="16">
        <v>837</v>
      </c>
      <c r="AJ13" s="17">
        <f t="shared" si="6"/>
        <v>0</v>
      </c>
      <c r="AK13" s="17">
        <f t="shared" si="9"/>
        <v>4.4434775156082093E-3</v>
      </c>
      <c r="AL13" s="17">
        <f t="shared" si="7"/>
        <v>2.3944674090043052E-2</v>
      </c>
      <c r="AM13" s="17">
        <f t="shared" si="10"/>
        <v>5.5180870631514412E-3</v>
      </c>
      <c r="AO13" s="150" t="s">
        <v>27</v>
      </c>
      <c r="AP13" s="62">
        <v>43.407370964850806</v>
      </c>
      <c r="AQ13" s="62">
        <v>39.120197234990165</v>
      </c>
    </row>
    <row r="14" spans="1:43">
      <c r="A14" s="15" t="s">
        <v>28</v>
      </c>
      <c r="B14" s="16">
        <v>191798</v>
      </c>
      <c r="C14" s="16">
        <v>27709</v>
      </c>
      <c r="D14" s="16">
        <v>600</v>
      </c>
      <c r="E14" s="16">
        <v>368</v>
      </c>
      <c r="F14" s="16">
        <v>1244</v>
      </c>
      <c r="G14" s="16">
        <v>3378</v>
      </c>
      <c r="H14" s="16">
        <v>1176</v>
      </c>
      <c r="I14" s="16">
        <v>139805</v>
      </c>
      <c r="J14" s="16">
        <v>19459</v>
      </c>
      <c r="K14" s="15" t="s">
        <v>28</v>
      </c>
      <c r="L14" s="16">
        <v>42957</v>
      </c>
      <c r="M14" s="16">
        <v>5055</v>
      </c>
      <c r="N14" s="16">
        <f t="shared" si="0"/>
        <v>172339</v>
      </c>
      <c r="O14" s="16">
        <f t="shared" si="1"/>
        <v>32534</v>
      </c>
      <c r="P14" s="17">
        <f t="shared" si="4"/>
        <v>0.18877909237027021</v>
      </c>
      <c r="Q14" s="16">
        <f t="shared" si="2"/>
        <v>19703</v>
      </c>
      <c r="R14" s="17">
        <f t="shared" si="5"/>
        <v>0.11432699505045289</v>
      </c>
      <c r="S14" s="15"/>
      <c r="T14" s="22">
        <f t="shared" si="11"/>
        <v>53.365120039178457</v>
      </c>
      <c r="U14" s="103">
        <f t="shared" si="3"/>
        <v>48.094458959333629</v>
      </c>
      <c r="V14" s="107">
        <v>152.19999999999999</v>
      </c>
      <c r="Z14" s="150" t="s">
        <v>28</v>
      </c>
      <c r="AA14" s="17">
        <v>0.18877909237027021</v>
      </c>
      <c r="AB14" s="17">
        <v>0.11432699505045289</v>
      </c>
      <c r="AD14" s="15" t="s">
        <v>28</v>
      </c>
      <c r="AE14" s="16">
        <v>172339</v>
      </c>
      <c r="AF14" s="16">
        <v>368</v>
      </c>
      <c r="AG14" s="16">
        <v>1244</v>
      </c>
      <c r="AH14" s="16">
        <v>3378</v>
      </c>
      <c r="AI14" s="16">
        <v>1176</v>
      </c>
      <c r="AJ14" s="17">
        <f t="shared" si="6"/>
        <v>2.1353263045509143E-3</v>
      </c>
      <c r="AK14" s="17">
        <f t="shared" si="9"/>
        <v>7.2183313121231994E-3</v>
      </c>
      <c r="AL14" s="17">
        <f t="shared" si="7"/>
        <v>1.9600902871665729E-2</v>
      </c>
      <c r="AM14" s="17">
        <f t="shared" si="10"/>
        <v>6.8237601471518349E-3</v>
      </c>
      <c r="AO14" s="150" t="s">
        <v>28</v>
      </c>
      <c r="AP14" s="62">
        <v>53.365120039178457</v>
      </c>
      <c r="AQ14" s="62">
        <v>48.094458959333629</v>
      </c>
    </row>
    <row r="15" spans="1:43" ht="18.5" thickBot="1">
      <c r="A15" s="15" t="s">
        <v>29</v>
      </c>
      <c r="B15" s="16">
        <v>234172</v>
      </c>
      <c r="C15" s="16">
        <v>32176</v>
      </c>
      <c r="D15" s="16">
        <v>133</v>
      </c>
      <c r="E15" s="16">
        <v>3973</v>
      </c>
      <c r="F15" s="16">
        <v>1060</v>
      </c>
      <c r="G15" s="16">
        <v>2357</v>
      </c>
      <c r="H15" s="16">
        <v>858</v>
      </c>
      <c r="I15" s="16">
        <v>156718</v>
      </c>
      <c r="J15" s="16">
        <v>22080</v>
      </c>
      <c r="K15" s="15" t="s">
        <v>29</v>
      </c>
      <c r="L15" s="16">
        <v>62263</v>
      </c>
      <c r="M15" s="16">
        <v>6154</v>
      </c>
      <c r="N15" s="16">
        <f t="shared" si="0"/>
        <v>212092</v>
      </c>
      <c r="O15" s="16">
        <f t="shared" si="1"/>
        <v>55374</v>
      </c>
      <c r="P15" s="17">
        <f t="shared" si="4"/>
        <v>0.26108481225128716</v>
      </c>
      <c r="Q15" s="16">
        <f t="shared" si="2"/>
        <v>36108</v>
      </c>
      <c r="R15" s="17">
        <f t="shared" si="5"/>
        <v>0.17024687399807631</v>
      </c>
      <c r="S15" s="15"/>
      <c r="T15" s="22">
        <f t="shared" si="11"/>
        <v>60.587994367740066</v>
      </c>
      <c r="U15" s="103">
        <f t="shared" si="3"/>
        <v>54.603958660794035</v>
      </c>
      <c r="V15" s="108">
        <v>172.8</v>
      </c>
      <c r="Z15" s="150" t="s">
        <v>29</v>
      </c>
      <c r="AA15" s="17">
        <v>0.26108481225128716</v>
      </c>
      <c r="AB15" s="17">
        <v>0.17024687399807631</v>
      </c>
      <c r="AD15" s="15" t="s">
        <v>29</v>
      </c>
      <c r="AE15" s="16">
        <v>212092</v>
      </c>
      <c r="AF15" s="16">
        <v>3973</v>
      </c>
      <c r="AG15" s="16">
        <v>1060</v>
      </c>
      <c r="AH15" s="16">
        <v>2357</v>
      </c>
      <c r="AI15" s="16">
        <v>858</v>
      </c>
      <c r="AJ15" s="17">
        <f t="shared" si="6"/>
        <v>1.8732436867019971E-2</v>
      </c>
      <c r="AK15" s="17">
        <f t="shared" si="9"/>
        <v>4.9978311298870303E-3</v>
      </c>
      <c r="AL15" s="17">
        <f t="shared" si="7"/>
        <v>1.1113101861456349E-2</v>
      </c>
      <c r="AM15" s="17">
        <f t="shared" si="10"/>
        <v>4.0454142541915773E-3</v>
      </c>
      <c r="AO15" s="150" t="s">
        <v>29</v>
      </c>
      <c r="AP15" s="62">
        <v>60.587994367740066</v>
      </c>
      <c r="AQ15" s="62">
        <v>54.603958660794035</v>
      </c>
    </row>
    <row r="16" spans="1:43">
      <c r="A16" s="15" t="s">
        <v>30</v>
      </c>
      <c r="B16" s="16">
        <v>273776</v>
      </c>
      <c r="C16" s="16">
        <v>49597</v>
      </c>
      <c r="D16" s="16">
        <v>1037</v>
      </c>
      <c r="E16" s="16">
        <v>7611</v>
      </c>
      <c r="F16" s="16">
        <v>936</v>
      </c>
      <c r="G16" s="16">
        <v>3791</v>
      </c>
      <c r="H16" s="16">
        <v>1452</v>
      </c>
      <c r="I16" s="16">
        <v>187901</v>
      </c>
      <c r="J16" s="16">
        <v>30457</v>
      </c>
      <c r="K16" s="15" t="s">
        <v>30</v>
      </c>
      <c r="L16" s="16">
        <v>80371</v>
      </c>
      <c r="M16" s="16">
        <v>8152</v>
      </c>
      <c r="N16" s="16">
        <f t="shared" si="0"/>
        <v>243319</v>
      </c>
      <c r="O16" s="16">
        <f t="shared" si="1"/>
        <v>55418</v>
      </c>
      <c r="P16" s="17">
        <f t="shared" si="4"/>
        <v>0.22775862139824674</v>
      </c>
      <c r="Q16" s="16">
        <f t="shared" si="2"/>
        <v>37889</v>
      </c>
      <c r="R16" s="17">
        <f t="shared" si="5"/>
        <v>0.15571739157238029</v>
      </c>
      <c r="S16" s="15"/>
      <c r="T16" s="18">
        <f>T$15*V16/100</f>
        <v>65.980325866468945</v>
      </c>
      <c r="U16" s="103">
        <f t="shared" si="3"/>
        <v>59.463710981604713</v>
      </c>
      <c r="V16" s="106">
        <v>108.9</v>
      </c>
      <c r="W16" t="s">
        <v>58</v>
      </c>
      <c r="Z16" s="150" t="s">
        <v>30</v>
      </c>
      <c r="AA16" s="17">
        <v>0.22775862139824674</v>
      </c>
      <c r="AB16" s="17">
        <v>0.15571739157238029</v>
      </c>
      <c r="AD16" s="15" t="s">
        <v>30</v>
      </c>
      <c r="AE16" s="16">
        <v>243319</v>
      </c>
      <c r="AF16" s="16">
        <v>7611</v>
      </c>
      <c r="AG16" s="16">
        <v>936</v>
      </c>
      <c r="AH16" s="16">
        <v>3791</v>
      </c>
      <c r="AI16" s="16">
        <v>1452</v>
      </c>
      <c r="AJ16" s="17">
        <f t="shared" si="6"/>
        <v>3.1279924707893751E-2</v>
      </c>
      <c r="AK16" s="17">
        <f t="shared" si="9"/>
        <v>3.8468019349084948E-3</v>
      </c>
      <c r="AL16" s="17">
        <f t="shared" si="7"/>
        <v>1.5580369802604811E-2</v>
      </c>
      <c r="AM16" s="17">
        <f t="shared" si="10"/>
        <v>5.9674747964606131E-3</v>
      </c>
      <c r="AO16" s="150" t="s">
        <v>30</v>
      </c>
      <c r="AP16" s="62">
        <v>65.980325866468945</v>
      </c>
      <c r="AQ16" s="62">
        <v>59.463710981604713</v>
      </c>
    </row>
    <row r="17" spans="1:43">
      <c r="A17" s="15" t="s">
        <v>31</v>
      </c>
      <c r="B17" s="16">
        <v>297549</v>
      </c>
      <c r="C17" s="16">
        <v>51510</v>
      </c>
      <c r="D17" s="16">
        <v>1087</v>
      </c>
      <c r="E17" s="16">
        <v>0</v>
      </c>
      <c r="F17" s="16">
        <v>1235</v>
      </c>
      <c r="G17" s="16">
        <v>5616</v>
      </c>
      <c r="H17" s="16">
        <v>1410</v>
      </c>
      <c r="I17" s="16">
        <v>205591</v>
      </c>
      <c r="J17" s="16">
        <v>35027</v>
      </c>
      <c r="K17" s="15" t="s">
        <v>31</v>
      </c>
      <c r="L17" s="16">
        <v>80664</v>
      </c>
      <c r="M17" s="16">
        <v>10586</v>
      </c>
      <c r="N17" s="16">
        <f t="shared" si="0"/>
        <v>262522</v>
      </c>
      <c r="O17" s="16">
        <f t="shared" si="1"/>
        <v>56931</v>
      </c>
      <c r="P17" s="17">
        <f t="shared" si="4"/>
        <v>0.21686182491372152</v>
      </c>
      <c r="Q17" s="16">
        <f t="shared" si="2"/>
        <v>38653</v>
      </c>
      <c r="R17" s="17">
        <f t="shared" si="5"/>
        <v>0.14723718393125149</v>
      </c>
      <c r="S17" s="15"/>
      <c r="T17" s="18">
        <f t="shared" ref="T17:T20" si="12">T$15*V17/100</f>
        <v>71.554421348301005</v>
      </c>
      <c r="U17" s="103">
        <f t="shared" si="3"/>
        <v>64.487275178397738</v>
      </c>
      <c r="V17" s="107">
        <v>118.1</v>
      </c>
      <c r="Z17" s="150" t="s">
        <v>31</v>
      </c>
      <c r="AA17" s="17">
        <v>0.21686182491372152</v>
      </c>
      <c r="AB17" s="17">
        <v>0.14723718393125149</v>
      </c>
      <c r="AD17" s="15" t="s">
        <v>31</v>
      </c>
      <c r="AE17" s="16">
        <v>262522</v>
      </c>
      <c r="AF17" s="16">
        <v>0</v>
      </c>
      <c r="AG17" s="16">
        <v>1235</v>
      </c>
      <c r="AH17" s="16">
        <v>5616</v>
      </c>
      <c r="AI17" s="16">
        <v>1410</v>
      </c>
      <c r="AJ17" s="17">
        <f t="shared" si="6"/>
        <v>0</v>
      </c>
      <c r="AK17" s="17">
        <f t="shared" si="9"/>
        <v>4.7043676339506785E-3</v>
      </c>
      <c r="AL17" s="17">
        <f t="shared" si="7"/>
        <v>2.1392492819649399E-2</v>
      </c>
      <c r="AM17" s="17">
        <f t="shared" si="10"/>
        <v>5.3709784322837706E-3</v>
      </c>
      <c r="AO17" s="150" t="s">
        <v>31</v>
      </c>
      <c r="AP17" s="62">
        <v>71.554421348301005</v>
      </c>
      <c r="AQ17" s="62">
        <v>64.487275178397738</v>
      </c>
    </row>
    <row r="18" spans="1:43">
      <c r="A18" s="15" t="s">
        <v>32</v>
      </c>
      <c r="B18" s="16">
        <v>316409</v>
      </c>
      <c r="C18" s="16">
        <v>71723</v>
      </c>
      <c r="D18" s="16">
        <v>673</v>
      </c>
      <c r="E18" s="16">
        <v>1154</v>
      </c>
      <c r="F18" s="16">
        <v>714</v>
      </c>
      <c r="G18" s="16">
        <v>5166</v>
      </c>
      <c r="H18" s="16">
        <v>1819</v>
      </c>
      <c r="I18" s="16">
        <v>208206</v>
      </c>
      <c r="J18" s="16">
        <v>39119</v>
      </c>
      <c r="K18" s="15" t="s">
        <v>32</v>
      </c>
      <c r="L18" s="16">
        <v>96681</v>
      </c>
      <c r="M18" s="16">
        <v>11046</v>
      </c>
      <c r="N18" s="16">
        <f t="shared" si="0"/>
        <v>277290</v>
      </c>
      <c r="O18" s="16">
        <v>69084</v>
      </c>
      <c r="P18" s="17">
        <f t="shared" si="4"/>
        <v>0.24913988964621875</v>
      </c>
      <c r="Q18" s="16">
        <f t="shared" si="2"/>
        <v>35331</v>
      </c>
      <c r="R18" s="17">
        <f t="shared" si="5"/>
        <v>0.12741534133939197</v>
      </c>
      <c r="S18" s="15"/>
      <c r="T18" s="18">
        <f t="shared" si="12"/>
        <v>73.85676513427515</v>
      </c>
      <c r="U18" s="103">
        <f t="shared" si="3"/>
        <v>66.562225607507941</v>
      </c>
      <c r="V18" s="107">
        <v>121.9</v>
      </c>
      <c r="Z18" s="150" t="s">
        <v>32</v>
      </c>
      <c r="AA18" s="17">
        <v>0.24913988964621875</v>
      </c>
      <c r="AB18" s="17">
        <v>0.12741534133939197</v>
      </c>
      <c r="AD18" s="15" t="s">
        <v>32</v>
      </c>
      <c r="AE18" s="16">
        <v>277290</v>
      </c>
      <c r="AF18" s="16">
        <v>1154</v>
      </c>
      <c r="AG18" s="16">
        <v>714</v>
      </c>
      <c r="AH18" s="16">
        <v>5166</v>
      </c>
      <c r="AI18" s="16">
        <v>1819</v>
      </c>
      <c r="AJ18" s="17">
        <f t="shared" si="6"/>
        <v>4.1617079591763136E-3</v>
      </c>
      <c r="AK18" s="17">
        <f t="shared" si="9"/>
        <v>2.5749215622633344E-3</v>
      </c>
      <c r="AL18" s="17">
        <f t="shared" si="7"/>
        <v>1.8630314832846478E-2</v>
      </c>
      <c r="AM18" s="17">
        <f t="shared" si="10"/>
        <v>6.5599192181470664E-3</v>
      </c>
      <c r="AO18" s="150" t="s">
        <v>32</v>
      </c>
      <c r="AP18" s="62">
        <v>73.85676513427515</v>
      </c>
      <c r="AQ18" s="62">
        <v>66.562225607507941</v>
      </c>
    </row>
    <row r="19" spans="1:43">
      <c r="A19" s="15" t="s">
        <v>33</v>
      </c>
      <c r="B19" s="16">
        <v>315513</v>
      </c>
      <c r="C19" s="16">
        <v>87842</v>
      </c>
      <c r="D19" s="16">
        <v>953</v>
      </c>
      <c r="E19" s="16">
        <v>0</v>
      </c>
      <c r="F19" s="16">
        <v>1176</v>
      </c>
      <c r="G19" s="16">
        <v>4343</v>
      </c>
      <c r="H19" s="16">
        <v>1454</v>
      </c>
      <c r="I19" s="16">
        <v>220365</v>
      </c>
      <c r="J19" s="16">
        <v>39223</v>
      </c>
      <c r="K19" s="15" t="s">
        <v>33</v>
      </c>
      <c r="L19" s="16">
        <v>107758</v>
      </c>
      <c r="M19" s="16">
        <v>14495</v>
      </c>
      <c r="N19" s="16">
        <f t="shared" si="0"/>
        <v>276290</v>
      </c>
      <c r="O19" s="16">
        <v>55924</v>
      </c>
      <c r="P19" s="17">
        <f t="shared" si="4"/>
        <v>0.20241051069528393</v>
      </c>
      <c r="Q19" s="16">
        <f t="shared" si="2"/>
        <v>33458</v>
      </c>
      <c r="R19" s="17">
        <f t="shared" si="5"/>
        <v>0.12109739766187701</v>
      </c>
      <c r="S19" s="15"/>
      <c r="T19" s="18">
        <f t="shared" si="12"/>
        <v>76.764988863926661</v>
      </c>
      <c r="U19" s="103">
        <f t="shared" si="3"/>
        <v>69.183215623226033</v>
      </c>
      <c r="V19" s="107">
        <v>126.7</v>
      </c>
      <c r="Z19" s="150" t="s">
        <v>33</v>
      </c>
      <c r="AA19" s="17">
        <v>0.20241051069528393</v>
      </c>
      <c r="AB19" s="17">
        <v>0.12109739766187701</v>
      </c>
      <c r="AD19" s="15" t="s">
        <v>33</v>
      </c>
      <c r="AE19" s="16">
        <v>276290</v>
      </c>
      <c r="AF19" s="16">
        <v>0</v>
      </c>
      <c r="AG19" s="16">
        <v>1176</v>
      </c>
      <c r="AH19" s="16">
        <v>4343</v>
      </c>
      <c r="AI19" s="16">
        <v>1454</v>
      </c>
      <c r="AJ19" s="17">
        <f t="shared" si="6"/>
        <v>0</v>
      </c>
      <c r="AK19" s="17">
        <f t="shared" si="9"/>
        <v>4.2563972637446159E-3</v>
      </c>
      <c r="AL19" s="17">
        <f t="shared" si="7"/>
        <v>1.5718990915342575E-2</v>
      </c>
      <c r="AM19" s="17">
        <f t="shared" si="10"/>
        <v>5.262586412827102E-3</v>
      </c>
      <c r="AO19" s="150" t="s">
        <v>33</v>
      </c>
      <c r="AP19" s="62">
        <v>76.764988863926661</v>
      </c>
      <c r="AQ19" s="62">
        <v>69.183215623226033</v>
      </c>
    </row>
    <row r="20" spans="1:43" ht="18.5" thickBot="1">
      <c r="A20" s="15" t="s">
        <v>34</v>
      </c>
      <c r="B20" s="16">
        <v>335719</v>
      </c>
      <c r="C20" s="16">
        <v>82251</v>
      </c>
      <c r="D20" s="16">
        <v>616</v>
      </c>
      <c r="E20" s="16">
        <v>0</v>
      </c>
      <c r="F20" s="16">
        <v>2167</v>
      </c>
      <c r="G20" s="16">
        <v>6778</v>
      </c>
      <c r="H20" s="16">
        <v>2248</v>
      </c>
      <c r="I20" s="16">
        <v>235976</v>
      </c>
      <c r="J20" s="16">
        <v>45846</v>
      </c>
      <c r="K20" s="15" t="s">
        <v>34</v>
      </c>
      <c r="L20" s="16">
        <v>101213</v>
      </c>
      <c r="M20" s="16">
        <v>13283</v>
      </c>
      <c r="N20" s="16">
        <f t="shared" si="0"/>
        <v>289873</v>
      </c>
      <c r="O20" s="16">
        <v>53897</v>
      </c>
      <c r="P20" s="17">
        <f t="shared" si="4"/>
        <v>0.18593315003467037</v>
      </c>
      <c r="Q20" s="16">
        <f t="shared" si="2"/>
        <v>31629</v>
      </c>
      <c r="R20" s="17">
        <f t="shared" si="5"/>
        <v>0.10911330134231198</v>
      </c>
      <c r="S20" s="15"/>
      <c r="T20" s="18">
        <f t="shared" si="12"/>
        <v>82.884376295068421</v>
      </c>
      <c r="U20" s="103">
        <f t="shared" si="3"/>
        <v>74.698215447966248</v>
      </c>
      <c r="V20" s="108">
        <v>136.80000000000001</v>
      </c>
      <c r="Z20" s="150" t="s">
        <v>34</v>
      </c>
      <c r="AA20" s="17">
        <v>0.18593315003467037</v>
      </c>
      <c r="AB20" s="17">
        <v>0.10911330134231198</v>
      </c>
      <c r="AD20" s="15" t="s">
        <v>34</v>
      </c>
      <c r="AE20" s="16">
        <v>289873</v>
      </c>
      <c r="AF20" s="16">
        <v>0</v>
      </c>
      <c r="AG20" s="16">
        <v>2167</v>
      </c>
      <c r="AH20" s="16">
        <v>6778</v>
      </c>
      <c r="AI20" s="16">
        <v>2248</v>
      </c>
      <c r="AJ20" s="17">
        <f t="shared" si="6"/>
        <v>0</v>
      </c>
      <c r="AK20" s="17">
        <f t="shared" si="9"/>
        <v>7.4756876287201636E-3</v>
      </c>
      <c r="AL20" s="17">
        <f t="shared" si="7"/>
        <v>2.3382653782863531E-2</v>
      </c>
      <c r="AM20" s="17">
        <f t="shared" si="10"/>
        <v>7.7551203458066115E-3</v>
      </c>
      <c r="AO20" s="150" t="s">
        <v>34</v>
      </c>
      <c r="AP20" s="62">
        <v>82.884376295068421</v>
      </c>
      <c r="AQ20" s="62">
        <v>74.698215447966248</v>
      </c>
    </row>
    <row r="21" spans="1:43">
      <c r="A21" s="15" t="s">
        <v>35</v>
      </c>
      <c r="B21" s="16">
        <v>351318</v>
      </c>
      <c r="C21" s="16">
        <v>105196</v>
      </c>
      <c r="D21" s="16">
        <v>1428</v>
      </c>
      <c r="E21" s="16">
        <v>3019</v>
      </c>
      <c r="F21" s="16">
        <v>422</v>
      </c>
      <c r="G21" s="16">
        <v>5093</v>
      </c>
      <c r="H21" s="16">
        <v>1716</v>
      </c>
      <c r="I21" s="16">
        <v>245111</v>
      </c>
      <c r="J21" s="16">
        <v>49729</v>
      </c>
      <c r="K21" s="15" t="s">
        <v>35</v>
      </c>
      <c r="L21" s="16"/>
      <c r="M21" s="16"/>
      <c r="N21" s="16">
        <f t="shared" si="0"/>
        <v>301589</v>
      </c>
      <c r="O21" s="16">
        <v>56477</v>
      </c>
      <c r="P21" s="17">
        <f t="shared" si="4"/>
        <v>0.18726478750882825</v>
      </c>
      <c r="Q21" s="16">
        <v>28391</v>
      </c>
      <c r="R21" s="17">
        <f t="shared" si="5"/>
        <v>9.4138048801514648E-2</v>
      </c>
      <c r="S21" s="15"/>
      <c r="T21" s="18">
        <f>T$20*V21/100</f>
        <v>86.365520099461307</v>
      </c>
      <c r="U21" s="103">
        <f t="shared" si="3"/>
        <v>77.835540496780837</v>
      </c>
      <c r="V21" s="106">
        <v>104.2</v>
      </c>
      <c r="W21" t="s">
        <v>74</v>
      </c>
      <c r="Z21" s="150" t="s">
        <v>35</v>
      </c>
      <c r="AA21" s="17">
        <v>0.18726478750882825</v>
      </c>
      <c r="AB21" s="17">
        <v>9.4138048801514648E-2</v>
      </c>
      <c r="AD21" s="15" t="s">
        <v>35</v>
      </c>
      <c r="AE21" s="16">
        <v>301589</v>
      </c>
      <c r="AF21" s="16">
        <v>3019</v>
      </c>
      <c r="AG21" s="16">
        <v>422</v>
      </c>
      <c r="AH21" s="16">
        <v>5093</v>
      </c>
      <c r="AI21" s="16">
        <v>1716</v>
      </c>
      <c r="AJ21" s="17">
        <f t="shared" si="6"/>
        <v>1.0010312047190051E-2</v>
      </c>
      <c r="AK21" s="17">
        <f t="shared" si="9"/>
        <v>1.3992552778781719E-3</v>
      </c>
      <c r="AL21" s="17">
        <f t="shared" si="7"/>
        <v>1.6887220687757179E-2</v>
      </c>
      <c r="AM21" s="17">
        <f t="shared" si="10"/>
        <v>5.6898626939311447E-3</v>
      </c>
      <c r="AO21" s="150" t="s">
        <v>35</v>
      </c>
      <c r="AP21" s="62">
        <v>86.365520099461307</v>
      </c>
      <c r="AQ21" s="62">
        <v>77.835540496780837</v>
      </c>
    </row>
    <row r="22" spans="1:43">
      <c r="A22" s="15" t="s">
        <v>36</v>
      </c>
      <c r="B22" s="16">
        <v>400727</v>
      </c>
      <c r="C22" s="16">
        <v>114302</v>
      </c>
      <c r="D22" s="16">
        <v>1478</v>
      </c>
      <c r="E22" s="16">
        <v>21099</v>
      </c>
      <c r="F22" s="16">
        <v>999</v>
      </c>
      <c r="G22" s="16">
        <v>5435</v>
      </c>
      <c r="H22" s="16">
        <v>2520</v>
      </c>
      <c r="I22" s="16">
        <v>279370</v>
      </c>
      <c r="J22" s="16">
        <v>59975</v>
      </c>
      <c r="K22" s="15" t="s">
        <v>36</v>
      </c>
      <c r="L22" s="16"/>
      <c r="M22" s="16"/>
      <c r="N22" s="16">
        <f t="shared" si="0"/>
        <v>340752</v>
      </c>
      <c r="O22" s="16">
        <v>61382</v>
      </c>
      <c r="P22" s="17">
        <f t="shared" si="4"/>
        <v>0.18013687373808518</v>
      </c>
      <c r="Q22" s="16">
        <v>33357</v>
      </c>
      <c r="R22" s="17">
        <f t="shared" si="5"/>
        <v>9.7892308775883924E-2</v>
      </c>
      <c r="S22" s="15"/>
      <c r="T22" s="18">
        <f t="shared" ref="T22:T25" si="13">T$20*V22/100</f>
        <v>88.188976377952798</v>
      </c>
      <c r="U22" s="103">
        <f t="shared" si="3"/>
        <v>79.478901236636091</v>
      </c>
      <c r="V22" s="107">
        <v>106.4</v>
      </c>
      <c r="Z22" s="150" t="s">
        <v>36</v>
      </c>
      <c r="AA22" s="17">
        <v>0.18013687373808518</v>
      </c>
      <c r="AB22" s="17">
        <v>9.7892308775883924E-2</v>
      </c>
      <c r="AD22" s="15" t="s">
        <v>36</v>
      </c>
      <c r="AE22" s="16">
        <v>340752</v>
      </c>
      <c r="AF22" s="16">
        <v>21099</v>
      </c>
      <c r="AG22" s="16">
        <v>999</v>
      </c>
      <c r="AH22" s="16">
        <v>5435</v>
      </c>
      <c r="AI22" s="16">
        <v>2520</v>
      </c>
      <c r="AJ22" s="17">
        <f t="shared" si="6"/>
        <v>6.1918932243978028E-2</v>
      </c>
      <c r="AK22" s="17">
        <f t="shared" si="9"/>
        <v>2.9317509508381464E-3</v>
      </c>
      <c r="AL22" s="17">
        <f t="shared" si="7"/>
        <v>1.5950016434239565E-2</v>
      </c>
      <c r="AM22" s="17">
        <f t="shared" si="10"/>
        <v>7.3954078039160445E-3</v>
      </c>
      <c r="AO22" s="150" t="s">
        <v>36</v>
      </c>
      <c r="AP22" s="62">
        <v>88.188976377952798</v>
      </c>
      <c r="AQ22" s="62">
        <v>79.478901236636091</v>
      </c>
    </row>
    <row r="23" spans="1:43">
      <c r="A23" s="15" t="s">
        <v>37</v>
      </c>
      <c r="B23" s="16">
        <v>405756</v>
      </c>
      <c r="C23" s="16">
        <v>98865</v>
      </c>
      <c r="D23" s="16">
        <v>370</v>
      </c>
      <c r="E23" s="16">
        <v>0</v>
      </c>
      <c r="F23" s="16">
        <v>1021</v>
      </c>
      <c r="G23" s="16">
        <v>5045</v>
      </c>
      <c r="H23" s="16">
        <v>2224</v>
      </c>
      <c r="I23" s="16">
        <v>264837</v>
      </c>
      <c r="J23" s="16">
        <v>60882</v>
      </c>
      <c r="K23" s="15" t="s">
        <v>37</v>
      </c>
      <c r="L23" s="16"/>
      <c r="M23" s="16"/>
      <c r="N23" s="16">
        <f t="shared" si="0"/>
        <v>344874</v>
      </c>
      <c r="O23" s="16">
        <v>80038</v>
      </c>
      <c r="P23" s="17">
        <f t="shared" si="4"/>
        <v>0.23207896217169169</v>
      </c>
      <c r="Q23" s="16">
        <v>49898</v>
      </c>
      <c r="R23" s="17">
        <f t="shared" si="5"/>
        <v>0.14468472543595631</v>
      </c>
      <c r="S23" s="15"/>
      <c r="T23" s="18">
        <f t="shared" si="13"/>
        <v>90.343970161624583</v>
      </c>
      <c r="U23" s="103">
        <f t="shared" si="3"/>
        <v>81.421054838283212</v>
      </c>
      <c r="V23" s="107">
        <v>109</v>
      </c>
      <c r="Z23" s="150" t="s">
        <v>37</v>
      </c>
      <c r="AA23" s="17">
        <v>0.23207896217169169</v>
      </c>
      <c r="AB23" s="17">
        <v>0.14468472543595631</v>
      </c>
      <c r="AD23" s="15" t="s">
        <v>37</v>
      </c>
      <c r="AE23" s="16">
        <v>344874</v>
      </c>
      <c r="AF23" s="16">
        <v>0</v>
      </c>
      <c r="AG23" s="16">
        <v>1021</v>
      </c>
      <c r="AH23" s="16">
        <v>5045</v>
      </c>
      <c r="AI23" s="16">
        <v>2224</v>
      </c>
      <c r="AJ23" s="17">
        <f t="shared" si="6"/>
        <v>0</v>
      </c>
      <c r="AK23" s="17">
        <f t="shared" si="9"/>
        <v>2.9605015164958799E-3</v>
      </c>
      <c r="AL23" s="17">
        <f t="shared" si="7"/>
        <v>1.4628530999727437E-2</v>
      </c>
      <c r="AM23" s="17">
        <f t="shared" si="10"/>
        <v>6.4487320006727097E-3</v>
      </c>
      <c r="AO23" s="150" t="s">
        <v>37</v>
      </c>
      <c r="AP23" s="62">
        <v>90.343970161624583</v>
      </c>
      <c r="AQ23" s="62">
        <v>81.421054838283212</v>
      </c>
    </row>
    <row r="24" spans="1:43">
      <c r="A24" s="15" t="s">
        <v>38</v>
      </c>
      <c r="B24" s="16">
        <v>382013</v>
      </c>
      <c r="C24" s="16">
        <v>139302</v>
      </c>
      <c r="D24" s="16">
        <v>2016</v>
      </c>
      <c r="E24" s="16">
        <v>6831</v>
      </c>
      <c r="F24" s="16">
        <v>296</v>
      </c>
      <c r="G24" s="16">
        <v>7026</v>
      </c>
      <c r="H24" s="16">
        <v>3397</v>
      </c>
      <c r="I24" s="16">
        <v>277335</v>
      </c>
      <c r="J24" s="16">
        <v>56573</v>
      </c>
      <c r="K24" s="15" t="s">
        <v>38</v>
      </c>
      <c r="L24" s="16"/>
      <c r="M24" s="16"/>
      <c r="N24" s="16">
        <f t="shared" si="0"/>
        <v>325440</v>
      </c>
      <c r="O24" s="16">
        <v>48104</v>
      </c>
      <c r="P24" s="17">
        <f t="shared" si="4"/>
        <v>0.14781219272369714</v>
      </c>
      <c r="Q24" s="16">
        <v>4289</v>
      </c>
      <c r="R24" s="17">
        <f t="shared" si="5"/>
        <v>1.3179080629301869E-2</v>
      </c>
      <c r="S24" s="15"/>
      <c r="T24" s="18">
        <f t="shared" si="13"/>
        <v>92.913385826771702</v>
      </c>
      <c r="U24" s="103">
        <f t="shared" si="3"/>
        <v>83.736699517170166</v>
      </c>
      <c r="V24" s="107">
        <v>112.1</v>
      </c>
      <c r="Z24" s="150" t="s">
        <v>38</v>
      </c>
      <c r="AA24" s="17">
        <v>0.14781219272369714</v>
      </c>
      <c r="AB24" s="17">
        <v>1.3179080629301869E-2</v>
      </c>
      <c r="AD24" s="15" t="s">
        <v>38</v>
      </c>
      <c r="AE24" s="16">
        <v>325440</v>
      </c>
      <c r="AF24" s="16">
        <v>6831</v>
      </c>
      <c r="AG24" s="16">
        <v>296</v>
      </c>
      <c r="AH24" s="16">
        <v>7026</v>
      </c>
      <c r="AI24" s="16">
        <v>3397</v>
      </c>
      <c r="AJ24" s="17">
        <f t="shared" si="6"/>
        <v>2.0990044247787609E-2</v>
      </c>
      <c r="AK24" s="17">
        <f t="shared" si="9"/>
        <v>9.0953785644051126E-4</v>
      </c>
      <c r="AL24" s="17">
        <f t="shared" si="7"/>
        <v>2.1589233038348081E-2</v>
      </c>
      <c r="AM24" s="17">
        <f t="shared" si="10"/>
        <v>1.0438176007866274E-2</v>
      </c>
      <c r="AO24" s="150" t="s">
        <v>38</v>
      </c>
      <c r="AP24" s="62">
        <v>92.913385826771702</v>
      </c>
      <c r="AQ24" s="62">
        <v>83.736699517170166</v>
      </c>
    </row>
    <row r="25" spans="1:43" ht="18.5" thickBot="1">
      <c r="A25" s="15" t="s">
        <v>39</v>
      </c>
      <c r="B25" s="16">
        <v>386528</v>
      </c>
      <c r="C25" s="16">
        <v>172147</v>
      </c>
      <c r="D25" s="16">
        <v>1558</v>
      </c>
      <c r="E25" s="16">
        <v>0</v>
      </c>
      <c r="F25" s="16">
        <v>2234</v>
      </c>
      <c r="G25" s="16">
        <v>3103</v>
      </c>
      <c r="H25" s="16">
        <v>3364</v>
      </c>
      <c r="I25" s="16">
        <v>284046</v>
      </c>
      <c r="J25" s="16">
        <v>61408</v>
      </c>
      <c r="K25" s="15" t="s">
        <v>39</v>
      </c>
      <c r="L25" s="16"/>
      <c r="M25" s="16"/>
      <c r="N25" s="16">
        <f t="shared" si="0"/>
        <v>325120</v>
      </c>
      <c r="O25" s="16">
        <v>41073</v>
      </c>
      <c r="P25" s="17">
        <f t="shared" si="4"/>
        <v>0.12633181594488188</v>
      </c>
      <c r="Q25" s="16">
        <v>9107</v>
      </c>
      <c r="R25" s="17">
        <f t="shared" si="5"/>
        <v>2.8011195866141734E-2</v>
      </c>
      <c r="S25" s="15"/>
      <c r="T25" s="18">
        <f t="shared" si="13"/>
        <v>94.736842105263207</v>
      </c>
      <c r="U25" s="103">
        <f t="shared" si="3"/>
        <v>85.38006025702542</v>
      </c>
      <c r="V25" s="108">
        <v>114.3</v>
      </c>
      <c r="Z25" s="150" t="s">
        <v>39</v>
      </c>
      <c r="AA25" s="17">
        <v>0.12633181594488188</v>
      </c>
      <c r="AB25" s="17">
        <v>2.8011195866141734E-2</v>
      </c>
      <c r="AD25" s="15" t="s">
        <v>39</v>
      </c>
      <c r="AE25" s="16">
        <v>325120</v>
      </c>
      <c r="AF25" s="16">
        <v>0</v>
      </c>
      <c r="AG25" s="16">
        <v>2234</v>
      </c>
      <c r="AH25" s="16">
        <v>3103</v>
      </c>
      <c r="AI25" s="16">
        <v>3364</v>
      </c>
      <c r="AJ25" s="17">
        <f t="shared" si="6"/>
        <v>0</v>
      </c>
      <c r="AK25" s="17">
        <f t="shared" si="9"/>
        <v>6.8713090551181105E-3</v>
      </c>
      <c r="AL25" s="17">
        <f t="shared" si="7"/>
        <v>9.5441683070866135E-3</v>
      </c>
      <c r="AM25" s="17">
        <f t="shared" si="10"/>
        <v>1.0346948818897637E-2</v>
      </c>
      <c r="AO25" s="150" t="s">
        <v>39</v>
      </c>
      <c r="AP25" s="62">
        <v>94.736842105263207</v>
      </c>
      <c r="AQ25" s="62">
        <v>85.38006025702542</v>
      </c>
    </row>
    <row r="26" spans="1:43">
      <c r="A26" s="15" t="s">
        <v>40</v>
      </c>
      <c r="B26" s="16">
        <v>416789</v>
      </c>
      <c r="C26" s="16">
        <v>175696</v>
      </c>
      <c r="D26" s="16">
        <v>1052</v>
      </c>
      <c r="E26" s="16">
        <v>19126</v>
      </c>
      <c r="F26" s="16">
        <v>809</v>
      </c>
      <c r="G26" s="16">
        <v>2451</v>
      </c>
      <c r="H26" s="16">
        <v>3681</v>
      </c>
      <c r="I26" s="16">
        <v>272205</v>
      </c>
      <c r="J26" s="16">
        <v>64537</v>
      </c>
      <c r="K26" s="15" t="s">
        <v>40</v>
      </c>
      <c r="L26" s="16"/>
      <c r="M26" s="16"/>
      <c r="N26" s="16">
        <f t="shared" si="0"/>
        <v>352252</v>
      </c>
      <c r="O26" s="16">
        <v>80047</v>
      </c>
      <c r="P26" s="17">
        <f t="shared" si="4"/>
        <v>0.22724356426649103</v>
      </c>
      <c r="Q26" s="16">
        <v>51481</v>
      </c>
      <c r="R26" s="17">
        <f t="shared" si="5"/>
        <v>0.14614821207544598</v>
      </c>
      <c r="S26" s="15"/>
      <c r="T26" s="18">
        <f>T$25*V26/100</f>
        <v>95.021052631578982</v>
      </c>
      <c r="U26" s="103">
        <f t="shared" si="3"/>
        <v>85.636200437796489</v>
      </c>
      <c r="V26" s="106">
        <v>100.3</v>
      </c>
      <c r="W26" t="s">
        <v>75</v>
      </c>
      <c r="Z26" s="150" t="s">
        <v>40</v>
      </c>
      <c r="AA26" s="17">
        <v>0.22724356426649103</v>
      </c>
      <c r="AB26" s="17">
        <v>0.14614821207544598</v>
      </c>
      <c r="AD26" s="15" t="s">
        <v>40</v>
      </c>
      <c r="AE26" s="16">
        <v>352252</v>
      </c>
      <c r="AF26" s="16">
        <v>19126</v>
      </c>
      <c r="AG26" s="16">
        <v>809</v>
      </c>
      <c r="AH26" s="16">
        <v>2451</v>
      </c>
      <c r="AI26" s="16">
        <v>3681</v>
      </c>
      <c r="AJ26" s="17">
        <f t="shared" si="6"/>
        <v>5.4296356017850857E-2</v>
      </c>
      <c r="AK26" s="17">
        <f t="shared" si="9"/>
        <v>2.2966512610290359E-3</v>
      </c>
      <c r="AL26" s="17">
        <f t="shared" si="7"/>
        <v>6.958086824205398E-3</v>
      </c>
      <c r="AM26" s="17">
        <f t="shared" si="10"/>
        <v>1.0449905181517777E-2</v>
      </c>
      <c r="AO26" s="150" t="s">
        <v>40</v>
      </c>
      <c r="AP26" s="62">
        <v>95.021052631578982</v>
      </c>
      <c r="AQ26" s="62">
        <v>85.636200437796489</v>
      </c>
    </row>
    <row r="27" spans="1:43">
      <c r="A27" s="15" t="s">
        <v>41</v>
      </c>
      <c r="B27" s="16">
        <v>421895</v>
      </c>
      <c r="C27" s="16">
        <v>182095</v>
      </c>
      <c r="D27" s="16">
        <v>2053</v>
      </c>
      <c r="E27" s="16">
        <v>15700</v>
      </c>
      <c r="F27" s="16">
        <v>10822</v>
      </c>
      <c r="G27" s="16">
        <v>4026</v>
      </c>
      <c r="H27" s="16">
        <v>4581</v>
      </c>
      <c r="I27" s="16">
        <v>283861</v>
      </c>
      <c r="J27" s="16">
        <v>66476</v>
      </c>
      <c r="K27" s="15" t="s">
        <v>41</v>
      </c>
      <c r="L27" s="16"/>
      <c r="M27" s="16"/>
      <c r="N27" s="16">
        <f t="shared" si="0"/>
        <v>355419</v>
      </c>
      <c r="O27" s="16">
        <v>71557</v>
      </c>
      <c r="P27" s="17">
        <f t="shared" si="4"/>
        <v>0.20133138633556449</v>
      </c>
      <c r="Q27" s="16">
        <v>31278</v>
      </c>
      <c r="R27" s="17">
        <f t="shared" si="5"/>
        <v>8.8003173718906411E-2</v>
      </c>
      <c r="S27" s="15"/>
      <c r="T27" s="18">
        <f>T$25*V27/100</f>
        <v>95.400000000000048</v>
      </c>
      <c r="U27" s="103">
        <f t="shared" si="3"/>
        <v>85.977720678824596</v>
      </c>
      <c r="V27" s="107">
        <v>100.7</v>
      </c>
      <c r="Z27" s="150" t="s">
        <v>41</v>
      </c>
      <c r="AA27" s="17">
        <v>0.20133138633556449</v>
      </c>
      <c r="AB27" s="17">
        <v>8.8003173718906411E-2</v>
      </c>
      <c r="AD27" s="15" t="s">
        <v>41</v>
      </c>
      <c r="AE27" s="16">
        <v>355419</v>
      </c>
      <c r="AF27" s="16">
        <v>15700</v>
      </c>
      <c r="AG27" s="16">
        <v>10822</v>
      </c>
      <c r="AH27" s="16">
        <v>4026</v>
      </c>
      <c r="AI27" s="16">
        <v>4581</v>
      </c>
      <c r="AJ27" s="17">
        <f t="shared" si="6"/>
        <v>4.4173215275491742E-2</v>
      </c>
      <c r="AK27" s="17">
        <f t="shared" si="9"/>
        <v>3.0448569153590552E-2</v>
      </c>
      <c r="AL27" s="17">
        <f t="shared" si="7"/>
        <v>1.1327475458543297E-2</v>
      </c>
      <c r="AM27" s="17">
        <f t="shared" si="10"/>
        <v>1.2889012686434885E-2</v>
      </c>
      <c r="AO27" s="150" t="s">
        <v>41</v>
      </c>
      <c r="AP27" s="62">
        <v>95.400000000000048</v>
      </c>
      <c r="AQ27" s="62">
        <v>85.977720678824596</v>
      </c>
    </row>
    <row r="28" spans="1:43">
      <c r="A28" s="15" t="s">
        <v>42</v>
      </c>
      <c r="B28" s="16">
        <v>444437</v>
      </c>
      <c r="C28" s="16">
        <v>202951</v>
      </c>
      <c r="D28" s="16">
        <v>1978</v>
      </c>
      <c r="E28" s="16">
        <v>0</v>
      </c>
      <c r="F28" s="16">
        <v>4428</v>
      </c>
      <c r="G28" s="16">
        <v>3882</v>
      </c>
      <c r="H28" s="16">
        <v>7483</v>
      </c>
      <c r="I28" s="16">
        <v>301241</v>
      </c>
      <c r="J28" s="16">
        <v>68745</v>
      </c>
      <c r="K28" s="15" t="s">
        <v>42</v>
      </c>
      <c r="L28" s="16"/>
      <c r="M28" s="16"/>
      <c r="N28" s="16">
        <v>375692</v>
      </c>
      <c r="O28" s="16">
        <f t="shared" ref="O28:O51" si="14">N28-I28</f>
        <v>74451</v>
      </c>
      <c r="P28" s="17">
        <f t="shared" si="4"/>
        <v>0.19817030972179339</v>
      </c>
      <c r="Q28" s="16">
        <v>37088</v>
      </c>
      <c r="R28" s="17">
        <f t="shared" si="5"/>
        <v>9.871916357015853E-2</v>
      </c>
      <c r="S28" s="15"/>
      <c r="T28" s="18">
        <v>95.8</v>
      </c>
      <c r="U28" s="103">
        <f t="shared" si="3"/>
        <v>86.338214266576443</v>
      </c>
      <c r="V28" s="107">
        <v>101.2</v>
      </c>
      <c r="Z28" s="150" t="s">
        <v>42</v>
      </c>
      <c r="AA28" s="17">
        <v>0.19817030972179339</v>
      </c>
      <c r="AB28" s="17">
        <v>9.871916357015853E-2</v>
      </c>
      <c r="AD28" s="15" t="s">
        <v>42</v>
      </c>
      <c r="AE28" s="16">
        <v>375692</v>
      </c>
      <c r="AF28" s="16">
        <v>0</v>
      </c>
      <c r="AG28" s="16">
        <v>4428</v>
      </c>
      <c r="AH28" s="16">
        <v>3882</v>
      </c>
      <c r="AI28" s="16">
        <v>7483</v>
      </c>
      <c r="AJ28" s="17">
        <f t="shared" si="6"/>
        <v>0</v>
      </c>
      <c r="AK28" s="17">
        <f t="shared" si="9"/>
        <v>1.1786250439189549E-2</v>
      </c>
      <c r="AL28" s="17">
        <f t="shared" si="7"/>
        <v>1.0332932295603846E-2</v>
      </c>
      <c r="AM28" s="17">
        <f t="shared" si="10"/>
        <v>1.9917911480680985E-2</v>
      </c>
      <c r="AO28" s="150" t="s">
        <v>42</v>
      </c>
      <c r="AP28" s="62">
        <v>95.8</v>
      </c>
      <c r="AQ28" s="62">
        <v>86.338214266576443</v>
      </c>
    </row>
    <row r="29" spans="1:43" ht="18.5" thickBot="1">
      <c r="A29" s="15" t="s">
        <v>43</v>
      </c>
      <c r="B29" s="16">
        <v>431341</v>
      </c>
      <c r="C29" s="16">
        <v>214542</v>
      </c>
      <c r="D29" s="16">
        <v>1840</v>
      </c>
      <c r="E29" s="16">
        <v>0</v>
      </c>
      <c r="F29" s="16">
        <v>4320</v>
      </c>
      <c r="G29" s="16">
        <v>6974</v>
      </c>
      <c r="H29" s="16">
        <v>5810</v>
      </c>
      <c r="I29" s="16">
        <v>317252</v>
      </c>
      <c r="J29" s="16">
        <v>63002</v>
      </c>
      <c r="K29" s="15" t="s">
        <v>43</v>
      </c>
      <c r="L29" s="16"/>
      <c r="M29" s="16"/>
      <c r="N29" s="16">
        <v>368339</v>
      </c>
      <c r="O29" s="16">
        <f t="shared" si="14"/>
        <v>51087</v>
      </c>
      <c r="P29" s="17">
        <f t="shared" si="4"/>
        <v>0.13869560377804144</v>
      </c>
      <c r="Q29" s="16">
        <v>29269</v>
      </c>
      <c r="R29" s="17">
        <f t="shared" si="5"/>
        <v>7.9462125922044644E-2</v>
      </c>
      <c r="S29" s="15"/>
      <c r="T29" s="18">
        <v>97.5</v>
      </c>
      <c r="U29" s="103">
        <f t="shared" si="3"/>
        <v>87.870312014521957</v>
      </c>
      <c r="V29" s="108">
        <v>103</v>
      </c>
      <c r="Z29" s="150" t="s">
        <v>43</v>
      </c>
      <c r="AA29" s="17">
        <v>0.13869560377804144</v>
      </c>
      <c r="AB29" s="17">
        <v>7.9462125922044644E-2</v>
      </c>
      <c r="AD29" s="15" t="s">
        <v>43</v>
      </c>
      <c r="AE29" s="16">
        <v>368339</v>
      </c>
      <c r="AF29" s="16">
        <v>0</v>
      </c>
      <c r="AG29" s="16">
        <v>4320</v>
      </c>
      <c r="AH29" s="16">
        <v>6974</v>
      </c>
      <c r="AI29" s="16">
        <v>5810</v>
      </c>
      <c r="AJ29" s="17">
        <f t="shared" si="6"/>
        <v>0</v>
      </c>
      <c r="AK29" s="17">
        <f t="shared" si="9"/>
        <v>1.1728326351540292E-2</v>
      </c>
      <c r="AL29" s="17">
        <f t="shared" si="7"/>
        <v>1.8933645364731945E-2</v>
      </c>
      <c r="AM29" s="17">
        <f t="shared" si="10"/>
        <v>1.5773512986678034E-2</v>
      </c>
      <c r="AO29" s="150" t="s">
        <v>43</v>
      </c>
      <c r="AP29" s="62">
        <v>97.5</v>
      </c>
      <c r="AQ29" s="62">
        <v>87.870312014521957</v>
      </c>
    </row>
    <row r="30" spans="1:43">
      <c r="A30" s="15" t="s">
        <v>45</v>
      </c>
      <c r="B30" s="16">
        <v>456295</v>
      </c>
      <c r="C30" s="16">
        <v>229098</v>
      </c>
      <c r="D30" s="16">
        <v>4872</v>
      </c>
      <c r="E30" s="16">
        <v>7661</v>
      </c>
      <c r="F30" s="16">
        <v>2240</v>
      </c>
      <c r="G30" s="16">
        <v>4518</v>
      </c>
      <c r="H30" s="16">
        <v>3473</v>
      </c>
      <c r="I30" s="16">
        <v>303301</v>
      </c>
      <c r="J30" s="16">
        <v>67977</v>
      </c>
      <c r="K30" s="15" t="s">
        <v>45</v>
      </c>
      <c r="L30" s="16"/>
      <c r="M30" s="16"/>
      <c r="N30" s="16">
        <v>388318</v>
      </c>
      <c r="O30" s="16">
        <f t="shared" si="14"/>
        <v>85017</v>
      </c>
      <c r="P30" s="17">
        <f t="shared" si="4"/>
        <v>0.21893654170035898</v>
      </c>
      <c r="Q30" s="16">
        <v>47959</v>
      </c>
      <c r="R30" s="17">
        <f t="shared" si="5"/>
        <v>0.12350444738590537</v>
      </c>
      <c r="S30" s="15"/>
      <c r="T30" s="80">
        <v>100</v>
      </c>
      <c r="U30" s="103">
        <f t="shared" si="3"/>
        <v>90.123396937971236</v>
      </c>
      <c r="V30" s="106">
        <v>100</v>
      </c>
      <c r="Z30" s="150" t="s">
        <v>45</v>
      </c>
      <c r="AA30" s="17">
        <v>0.21893654170035898</v>
      </c>
      <c r="AB30" s="17">
        <v>0.12350444738590537</v>
      </c>
      <c r="AD30" s="15" t="s">
        <v>45</v>
      </c>
      <c r="AE30" s="16">
        <v>388318</v>
      </c>
      <c r="AF30" s="16">
        <v>7661</v>
      </c>
      <c r="AG30" s="16">
        <v>2240</v>
      </c>
      <c r="AH30" s="16">
        <v>4518</v>
      </c>
      <c r="AI30" s="16">
        <v>3473</v>
      </c>
      <c r="AJ30" s="17">
        <f t="shared" si="6"/>
        <v>1.9728675982055945E-2</v>
      </c>
      <c r="AK30" s="17">
        <f t="shared" si="9"/>
        <v>5.7684681111872232E-3</v>
      </c>
      <c r="AL30" s="17">
        <f t="shared" si="7"/>
        <v>1.1634794163546371E-2</v>
      </c>
      <c r="AM30" s="17">
        <f t="shared" si="10"/>
        <v>8.9437007813184047E-3</v>
      </c>
      <c r="AO30" s="150" t="s">
        <v>45</v>
      </c>
      <c r="AP30" s="62">
        <v>100</v>
      </c>
      <c r="AQ30" s="62">
        <v>90.123396937971236</v>
      </c>
    </row>
    <row r="31" spans="1:43">
      <c r="A31" s="15" t="s">
        <v>46</v>
      </c>
      <c r="B31" s="16">
        <v>456442</v>
      </c>
      <c r="C31" s="16">
        <v>256128</v>
      </c>
      <c r="D31" s="16">
        <v>1831</v>
      </c>
      <c r="E31" s="16">
        <v>6614</v>
      </c>
      <c r="F31" s="16">
        <v>763</v>
      </c>
      <c r="G31" s="16">
        <v>2764</v>
      </c>
      <c r="H31" s="16">
        <v>6889</v>
      </c>
      <c r="I31" s="16">
        <v>312963</v>
      </c>
      <c r="J31" s="16">
        <v>68911</v>
      </c>
      <c r="K31" s="15" t="s">
        <v>46</v>
      </c>
      <c r="L31" s="16"/>
      <c r="M31" s="16"/>
      <c r="N31" s="16">
        <v>387531</v>
      </c>
      <c r="O31" s="16">
        <f t="shared" si="14"/>
        <v>74568</v>
      </c>
      <c r="P31" s="17">
        <f t="shared" si="4"/>
        <v>0.19241815493470199</v>
      </c>
      <c r="Q31" s="16">
        <v>59098</v>
      </c>
      <c r="R31" s="17">
        <f t="shared" si="5"/>
        <v>0.15249876784050825</v>
      </c>
      <c r="S31" s="15"/>
      <c r="T31" s="18">
        <f>V31</f>
        <v>103.4</v>
      </c>
      <c r="U31" s="103">
        <f t="shared" si="3"/>
        <v>93.187592433862264</v>
      </c>
      <c r="V31" s="107">
        <v>103.4</v>
      </c>
      <c r="W31" t="s">
        <v>211</v>
      </c>
      <c r="Z31" s="150" t="s">
        <v>46</v>
      </c>
      <c r="AA31" s="17">
        <v>0.19241815493470199</v>
      </c>
      <c r="AB31" s="17">
        <v>0.15249876784050825</v>
      </c>
      <c r="AD31" s="15" t="s">
        <v>46</v>
      </c>
      <c r="AE31" s="16">
        <v>387531</v>
      </c>
      <c r="AF31" s="16">
        <v>6614</v>
      </c>
      <c r="AG31" s="16">
        <v>763</v>
      </c>
      <c r="AH31" s="16">
        <v>2764</v>
      </c>
      <c r="AI31" s="16">
        <v>6889</v>
      </c>
      <c r="AJ31" s="17">
        <f t="shared" si="6"/>
        <v>1.7067021735035392E-2</v>
      </c>
      <c r="AK31" s="17">
        <f t="shared" si="9"/>
        <v>1.9688747480846695E-3</v>
      </c>
      <c r="AL31" s="17">
        <f t="shared" si="7"/>
        <v>7.1323326391953164E-3</v>
      </c>
      <c r="AM31" s="17">
        <f t="shared" si="10"/>
        <v>1.7776642384738254E-2</v>
      </c>
      <c r="AO31" s="150" t="s">
        <v>46</v>
      </c>
      <c r="AP31" s="62">
        <v>103.4</v>
      </c>
      <c r="AQ31" s="62">
        <v>93.187592433862264</v>
      </c>
    </row>
    <row r="32" spans="1:43">
      <c r="A32" s="15" t="s">
        <v>47</v>
      </c>
      <c r="B32" s="16">
        <v>500578</v>
      </c>
      <c r="C32" s="16">
        <v>294901</v>
      </c>
      <c r="D32" s="16">
        <v>1452</v>
      </c>
      <c r="E32" s="16">
        <v>0</v>
      </c>
      <c r="F32" s="16">
        <v>2858</v>
      </c>
      <c r="G32" s="16">
        <v>4400</v>
      </c>
      <c r="H32" s="16">
        <v>7464</v>
      </c>
      <c r="I32" s="16">
        <v>349798</v>
      </c>
      <c r="J32" s="16">
        <v>84154</v>
      </c>
      <c r="K32" s="15" t="s">
        <v>47</v>
      </c>
      <c r="L32" s="16"/>
      <c r="M32" s="16"/>
      <c r="N32" s="16">
        <v>416424</v>
      </c>
      <c r="O32" s="16">
        <f t="shared" si="14"/>
        <v>66626</v>
      </c>
      <c r="P32" s="17">
        <f t="shared" si="4"/>
        <v>0.15999558142662287</v>
      </c>
      <c r="Q32" s="16">
        <v>42711</v>
      </c>
      <c r="R32" s="17">
        <f t="shared" si="5"/>
        <v>0.10256613451674255</v>
      </c>
      <c r="S32" s="15"/>
      <c r="T32" s="18">
        <f t="shared" ref="T32:T35" si="15">V32</f>
        <v>104.7</v>
      </c>
      <c r="U32" s="103">
        <f t="shared" si="3"/>
        <v>94.359196594055888</v>
      </c>
      <c r="V32" s="107">
        <v>104.7</v>
      </c>
      <c r="Z32" s="150" t="s">
        <v>47</v>
      </c>
      <c r="AA32" s="17">
        <v>0.15999558142662287</v>
      </c>
      <c r="AB32" s="17">
        <v>0.10256613451674255</v>
      </c>
      <c r="AD32" s="15" t="s">
        <v>47</v>
      </c>
      <c r="AE32" s="16">
        <v>416424</v>
      </c>
      <c r="AF32" s="16">
        <v>0</v>
      </c>
      <c r="AG32" s="16">
        <v>2858</v>
      </c>
      <c r="AH32" s="16">
        <v>4400</v>
      </c>
      <c r="AI32" s="16">
        <v>7464</v>
      </c>
      <c r="AJ32" s="17">
        <f t="shared" si="6"/>
        <v>0</v>
      </c>
      <c r="AK32" s="17">
        <f t="shared" si="9"/>
        <v>6.8631971260061861E-3</v>
      </c>
      <c r="AL32" s="17">
        <f t="shared" si="7"/>
        <v>1.0566153727931148E-2</v>
      </c>
      <c r="AM32" s="17">
        <f t="shared" si="10"/>
        <v>1.7924038960290472E-2</v>
      </c>
      <c r="AO32" s="150" t="s">
        <v>47</v>
      </c>
      <c r="AP32" s="62">
        <v>104.7</v>
      </c>
      <c r="AQ32" s="62">
        <v>94.359196594055888</v>
      </c>
    </row>
    <row r="33" spans="1:43">
      <c r="A33" s="15" t="s">
        <v>48</v>
      </c>
      <c r="B33" s="16">
        <v>579282</v>
      </c>
      <c r="C33" s="16">
        <v>326287</v>
      </c>
      <c r="D33" s="16">
        <v>1733</v>
      </c>
      <c r="E33" s="16">
        <v>0</v>
      </c>
      <c r="F33" s="16">
        <v>1893</v>
      </c>
      <c r="G33" s="16">
        <v>6120</v>
      </c>
      <c r="H33" s="16">
        <v>10036</v>
      </c>
      <c r="I33" s="16">
        <v>371557</v>
      </c>
      <c r="J33" s="16">
        <v>96933</v>
      </c>
      <c r="K33" s="15" t="s">
        <v>48</v>
      </c>
      <c r="L33" s="16"/>
      <c r="M33" s="16"/>
      <c r="N33" s="16">
        <v>482349</v>
      </c>
      <c r="O33" s="16">
        <f t="shared" si="14"/>
        <v>110792</v>
      </c>
      <c r="P33" s="17">
        <f t="shared" si="4"/>
        <v>0.22969260846399597</v>
      </c>
      <c r="Q33" s="16">
        <v>83638</v>
      </c>
      <c r="R33" s="17">
        <f t="shared" si="5"/>
        <v>0.17339727044111214</v>
      </c>
      <c r="S33" s="15"/>
      <c r="T33" s="18">
        <f t="shared" si="15"/>
        <v>105.9</v>
      </c>
      <c r="U33" s="103">
        <f t="shared" si="3"/>
        <v>95.440677357311543</v>
      </c>
      <c r="V33" s="107">
        <v>105.9</v>
      </c>
      <c r="Z33" s="150" t="s">
        <v>48</v>
      </c>
      <c r="AA33" s="17">
        <v>0.22969260846399597</v>
      </c>
      <c r="AB33" s="17">
        <v>0.17339727044111214</v>
      </c>
      <c r="AD33" s="15" t="s">
        <v>48</v>
      </c>
      <c r="AE33" s="16">
        <v>482349</v>
      </c>
      <c r="AF33" s="16">
        <v>0</v>
      </c>
      <c r="AG33" s="16">
        <v>1893</v>
      </c>
      <c r="AH33" s="16">
        <v>6120</v>
      </c>
      <c r="AI33" s="16">
        <v>10036</v>
      </c>
      <c r="AJ33" s="17">
        <f t="shared" si="6"/>
        <v>0</v>
      </c>
      <c r="AK33" s="17">
        <f t="shared" si="9"/>
        <v>3.924544261520186E-3</v>
      </c>
      <c r="AL33" s="17">
        <f t="shared" si="7"/>
        <v>1.2687908547545449E-2</v>
      </c>
      <c r="AM33" s="17">
        <f t="shared" si="10"/>
        <v>2.0806511467837602E-2</v>
      </c>
      <c r="AO33" s="150" t="s">
        <v>48</v>
      </c>
      <c r="AP33" s="62">
        <v>105.9</v>
      </c>
      <c r="AQ33" s="62">
        <v>95.440677357311543</v>
      </c>
    </row>
    <row r="34" spans="1:43">
      <c r="A34" s="15" t="s">
        <v>49</v>
      </c>
      <c r="B34" s="16">
        <v>546661</v>
      </c>
      <c r="C34" s="16">
        <v>330760</v>
      </c>
      <c r="D34" s="16">
        <v>2053</v>
      </c>
      <c r="E34" s="16">
        <v>10870</v>
      </c>
      <c r="F34" s="16">
        <v>2296</v>
      </c>
      <c r="G34" s="16">
        <v>4095</v>
      </c>
      <c r="H34" s="16">
        <v>9245</v>
      </c>
      <c r="I34" s="16">
        <v>343196</v>
      </c>
      <c r="J34" s="16">
        <v>83833</v>
      </c>
      <c r="K34" s="15" t="s">
        <v>49</v>
      </c>
      <c r="L34" s="16"/>
      <c r="M34" s="16"/>
      <c r="N34" s="16">
        <v>462828</v>
      </c>
      <c r="O34" s="16">
        <f t="shared" si="14"/>
        <v>119632</v>
      </c>
      <c r="P34" s="17">
        <f t="shared" si="4"/>
        <v>0.25848047222726367</v>
      </c>
      <c r="Q34" s="16">
        <v>65244</v>
      </c>
      <c r="R34" s="17">
        <f t="shared" si="5"/>
        <v>0.14096813503072417</v>
      </c>
      <c r="S34" s="15"/>
      <c r="T34" s="18">
        <f t="shared" si="15"/>
        <v>106.6</v>
      </c>
      <c r="U34" s="103">
        <f t="shared" si="3"/>
        <v>96.071541135877339</v>
      </c>
      <c r="V34" s="107">
        <v>106.6</v>
      </c>
      <c r="Z34" s="150" t="s">
        <v>49</v>
      </c>
      <c r="AA34" s="17">
        <v>0.25848047222726367</v>
      </c>
      <c r="AB34" s="17">
        <v>0.14096813503072417</v>
      </c>
      <c r="AD34" s="15" t="s">
        <v>49</v>
      </c>
      <c r="AE34" s="16">
        <v>462828</v>
      </c>
      <c r="AF34" s="16">
        <v>10870</v>
      </c>
      <c r="AG34" s="16">
        <v>2296</v>
      </c>
      <c r="AH34" s="16">
        <v>4095</v>
      </c>
      <c r="AI34" s="16">
        <v>9245</v>
      </c>
      <c r="AJ34" s="17">
        <f t="shared" si="6"/>
        <v>2.3486046652320083E-2</v>
      </c>
      <c r="AK34" s="17">
        <f t="shared" si="9"/>
        <v>4.9608061742159072E-3</v>
      </c>
      <c r="AL34" s="17">
        <f t="shared" si="7"/>
        <v>8.8477793046228843E-3</v>
      </c>
      <c r="AM34" s="17">
        <f t="shared" si="10"/>
        <v>1.9975023118739575E-2</v>
      </c>
      <c r="AO34" s="150" t="s">
        <v>49</v>
      </c>
      <c r="AP34" s="62">
        <v>106.6</v>
      </c>
      <c r="AQ34" s="62">
        <v>96.071541135877339</v>
      </c>
    </row>
    <row r="35" spans="1:43" ht="18.5" thickBot="1">
      <c r="A35" s="15" t="s">
        <v>50</v>
      </c>
      <c r="B35" s="16">
        <v>502264</v>
      </c>
      <c r="C35" s="16">
        <v>283427</v>
      </c>
      <c r="D35" s="16">
        <v>2551</v>
      </c>
      <c r="E35" s="16">
        <v>0</v>
      </c>
      <c r="F35" s="16">
        <v>354</v>
      </c>
      <c r="G35" s="16">
        <v>2374</v>
      </c>
      <c r="H35" s="16">
        <v>7591</v>
      </c>
      <c r="I35" s="16">
        <v>299040</v>
      </c>
      <c r="J35" s="16">
        <v>77714</v>
      </c>
      <c r="K35" s="15" t="s">
        <v>50</v>
      </c>
      <c r="L35" s="16"/>
      <c r="M35" s="16"/>
      <c r="N35" s="16">
        <v>424551</v>
      </c>
      <c r="O35" s="16">
        <f t="shared" si="14"/>
        <v>125511</v>
      </c>
      <c r="P35" s="17">
        <f t="shared" si="4"/>
        <v>0.2956323268582573</v>
      </c>
      <c r="Q35" s="16">
        <v>81236</v>
      </c>
      <c r="R35" s="17">
        <f t="shared" si="5"/>
        <v>0.19134568049539397</v>
      </c>
      <c r="S35" s="15"/>
      <c r="T35" s="18">
        <f t="shared" si="15"/>
        <v>106.3</v>
      </c>
      <c r="U35" s="103">
        <f t="shared" si="3"/>
        <v>95.801170945063419</v>
      </c>
      <c r="V35" s="108">
        <v>106.3</v>
      </c>
      <c r="Z35" s="150" t="s">
        <v>50</v>
      </c>
      <c r="AA35" s="17">
        <v>0.2956323268582573</v>
      </c>
      <c r="AB35" s="17">
        <v>0.19134568049539397</v>
      </c>
      <c r="AD35" s="15" t="s">
        <v>50</v>
      </c>
      <c r="AE35" s="16">
        <v>424551</v>
      </c>
      <c r="AF35" s="16">
        <v>0</v>
      </c>
      <c r="AG35" s="16">
        <v>354</v>
      </c>
      <c r="AH35" s="16">
        <v>2374</v>
      </c>
      <c r="AI35" s="16">
        <v>7591</v>
      </c>
      <c r="AJ35" s="17">
        <f t="shared" si="6"/>
        <v>0</v>
      </c>
      <c r="AK35" s="17">
        <f t="shared" si="9"/>
        <v>8.3382208497918982E-4</v>
      </c>
      <c r="AL35" s="17">
        <f t="shared" si="7"/>
        <v>5.5917899145214592E-3</v>
      </c>
      <c r="AM35" s="17">
        <f t="shared" si="10"/>
        <v>1.7880066234680875E-2</v>
      </c>
      <c r="AO35" s="150" t="s">
        <v>50</v>
      </c>
      <c r="AP35" s="62">
        <v>106.3</v>
      </c>
      <c r="AQ35" s="62">
        <v>95.801170945063419</v>
      </c>
    </row>
    <row r="36" spans="1:43">
      <c r="A36" s="15" t="s">
        <v>51</v>
      </c>
      <c r="B36" s="16">
        <v>519521</v>
      </c>
      <c r="C36" s="16">
        <v>363209</v>
      </c>
      <c r="D36" s="16">
        <v>1521</v>
      </c>
      <c r="E36" s="16">
        <v>0</v>
      </c>
      <c r="F36" s="16">
        <v>0</v>
      </c>
      <c r="G36" s="16">
        <v>5539</v>
      </c>
      <c r="H36" s="16">
        <v>10070</v>
      </c>
      <c r="I36" s="16">
        <v>320588</v>
      </c>
      <c r="J36" s="16">
        <v>75881</v>
      </c>
      <c r="K36" s="15" t="s">
        <v>51</v>
      </c>
      <c r="L36" s="16"/>
      <c r="M36" s="16"/>
      <c r="N36" s="16">
        <v>443640</v>
      </c>
      <c r="O36" s="16">
        <f t="shared" si="14"/>
        <v>123052</v>
      </c>
      <c r="P36" s="17">
        <f t="shared" si="4"/>
        <v>0.27736903795870527</v>
      </c>
      <c r="Q36" s="16">
        <v>52001</v>
      </c>
      <c r="R36" s="17">
        <f t="shared" si="5"/>
        <v>0.11721440807862231</v>
      </c>
      <c r="S36" s="15"/>
      <c r="T36" s="18">
        <f>T$35*V36/100</f>
        <v>106.40629999999999</v>
      </c>
      <c r="U36" s="103">
        <f t="shared" si="3"/>
        <v>95.89697211600847</v>
      </c>
      <c r="V36" s="106">
        <v>100.1</v>
      </c>
      <c r="W36" t="s">
        <v>210</v>
      </c>
      <c r="Z36" s="150" t="s">
        <v>51</v>
      </c>
      <c r="AA36" s="17">
        <v>0.27736903795870527</v>
      </c>
      <c r="AB36" s="17">
        <v>0.11721440807862231</v>
      </c>
      <c r="AD36" s="15" t="s">
        <v>51</v>
      </c>
      <c r="AE36" s="16">
        <v>443640</v>
      </c>
      <c r="AF36" s="16">
        <v>0</v>
      </c>
      <c r="AG36" s="16">
        <v>0</v>
      </c>
      <c r="AH36" s="16">
        <v>5539</v>
      </c>
      <c r="AI36" s="16">
        <v>10070</v>
      </c>
      <c r="AJ36" s="17">
        <f t="shared" si="6"/>
        <v>0</v>
      </c>
      <c r="AK36" s="17">
        <f t="shared" si="9"/>
        <v>0</v>
      </c>
      <c r="AL36" s="17">
        <f t="shared" si="7"/>
        <v>1.2485348480750157E-2</v>
      </c>
      <c r="AM36" s="17">
        <f t="shared" si="10"/>
        <v>2.2698584437832476E-2</v>
      </c>
      <c r="AO36" s="150" t="s">
        <v>51</v>
      </c>
      <c r="AP36" s="62">
        <v>106.40629999999999</v>
      </c>
      <c r="AQ36" s="62">
        <v>95.89697211600847</v>
      </c>
    </row>
    <row r="37" spans="1:43">
      <c r="A37" s="15" t="s">
        <v>52</v>
      </c>
      <c r="B37" s="16">
        <v>582245</v>
      </c>
      <c r="C37" s="16">
        <v>393460</v>
      </c>
      <c r="D37" s="16">
        <v>5270</v>
      </c>
      <c r="E37" s="16">
        <v>0</v>
      </c>
      <c r="F37" s="16">
        <v>224</v>
      </c>
      <c r="G37" s="16">
        <v>7026</v>
      </c>
      <c r="H37" s="16">
        <v>11689</v>
      </c>
      <c r="I37" s="16">
        <v>374345</v>
      </c>
      <c r="J37" s="16">
        <v>100735</v>
      </c>
      <c r="K37" s="15" t="s">
        <v>52</v>
      </c>
      <c r="L37" s="16"/>
      <c r="M37" s="16"/>
      <c r="N37" s="16">
        <v>481510</v>
      </c>
      <c r="O37" s="16">
        <f t="shared" si="14"/>
        <v>107165</v>
      </c>
      <c r="P37" s="17">
        <f t="shared" si="4"/>
        <v>0.22256027912192894</v>
      </c>
      <c r="Q37" s="16">
        <v>73162</v>
      </c>
      <c r="R37" s="17">
        <f t="shared" si="5"/>
        <v>0.1519428464621711</v>
      </c>
      <c r="S37" s="15"/>
      <c r="T37" s="18">
        <f t="shared" ref="T37:T40" si="16">T$35*V37/100</f>
        <v>108.31970000000001</v>
      </c>
      <c r="U37" s="103">
        <f t="shared" si="3"/>
        <v>97.621393193019628</v>
      </c>
      <c r="V37" s="107">
        <v>101.9</v>
      </c>
      <c r="Z37" s="150" t="s">
        <v>52</v>
      </c>
      <c r="AA37" s="17">
        <v>0.22256027912192894</v>
      </c>
      <c r="AB37" s="17">
        <v>0.1519428464621711</v>
      </c>
      <c r="AD37" s="15" t="s">
        <v>52</v>
      </c>
      <c r="AE37" s="16">
        <v>481510</v>
      </c>
      <c r="AF37" s="16">
        <v>0</v>
      </c>
      <c r="AG37" s="16">
        <v>224</v>
      </c>
      <c r="AH37" s="16">
        <v>7026</v>
      </c>
      <c r="AI37" s="16">
        <v>11689</v>
      </c>
      <c r="AJ37" s="17">
        <f t="shared" si="6"/>
        <v>0</v>
      </c>
      <c r="AK37" s="17">
        <f t="shared" si="9"/>
        <v>4.6520321488650288E-4</v>
      </c>
      <c r="AL37" s="17">
        <f t="shared" si="7"/>
        <v>1.4591597266931112E-2</v>
      </c>
      <c r="AM37" s="17">
        <f t="shared" si="10"/>
        <v>2.4275715976822911E-2</v>
      </c>
      <c r="AO37" s="150" t="s">
        <v>52</v>
      </c>
      <c r="AP37" s="62">
        <v>108.31970000000001</v>
      </c>
      <c r="AQ37" s="62">
        <v>97.621393193019628</v>
      </c>
    </row>
    <row r="38" spans="1:43">
      <c r="A38" s="15" t="s">
        <v>53</v>
      </c>
      <c r="B38" s="16">
        <v>549814</v>
      </c>
      <c r="C38" s="16">
        <v>364825</v>
      </c>
      <c r="D38" s="16">
        <v>2397</v>
      </c>
      <c r="E38" s="16">
        <v>0</v>
      </c>
      <c r="F38" s="16">
        <v>46</v>
      </c>
      <c r="G38" s="16">
        <v>2928</v>
      </c>
      <c r="H38" s="16">
        <v>12199</v>
      </c>
      <c r="I38" s="16">
        <v>342643</v>
      </c>
      <c r="J38" s="16">
        <v>85711</v>
      </c>
      <c r="K38" s="15" t="s">
        <v>53</v>
      </c>
      <c r="L38" s="16"/>
      <c r="M38" s="16"/>
      <c r="N38" s="16">
        <v>464103</v>
      </c>
      <c r="O38" s="16">
        <f t="shared" si="14"/>
        <v>121460</v>
      </c>
      <c r="P38" s="17">
        <f t="shared" si="4"/>
        <v>0.26170914646102267</v>
      </c>
      <c r="Q38" s="16">
        <v>79093</v>
      </c>
      <c r="R38" s="17">
        <f t="shared" si="5"/>
        <v>0.17042122115133926</v>
      </c>
      <c r="S38" s="15"/>
      <c r="T38" s="18">
        <f t="shared" si="16"/>
        <v>109.3827</v>
      </c>
      <c r="U38" s="103">
        <f t="shared" si="3"/>
        <v>98.579404902470259</v>
      </c>
      <c r="V38" s="107">
        <v>102.9</v>
      </c>
      <c r="Z38" s="150" t="s">
        <v>53</v>
      </c>
      <c r="AA38" s="17">
        <v>0.26170914646102267</v>
      </c>
      <c r="AB38" s="17">
        <v>0.17042122115133926</v>
      </c>
      <c r="AD38" s="15" t="s">
        <v>53</v>
      </c>
      <c r="AE38" s="16">
        <v>464103</v>
      </c>
      <c r="AF38" s="16">
        <v>0</v>
      </c>
      <c r="AG38" s="16">
        <v>46</v>
      </c>
      <c r="AH38" s="16">
        <v>2928</v>
      </c>
      <c r="AI38" s="16">
        <v>12199</v>
      </c>
      <c r="AJ38" s="17">
        <f t="shared" si="6"/>
        <v>0</v>
      </c>
      <c r="AK38" s="17">
        <f t="shared" si="9"/>
        <v>9.9115929007138499E-5</v>
      </c>
      <c r="AL38" s="17">
        <f t="shared" si="7"/>
        <v>6.3089443507152506E-3</v>
      </c>
      <c r="AM38" s="17">
        <f t="shared" si="10"/>
        <v>2.6285113433871361E-2</v>
      </c>
      <c r="AO38" s="150" t="s">
        <v>53</v>
      </c>
      <c r="AP38" s="62">
        <v>109.3827</v>
      </c>
      <c r="AQ38" s="62">
        <v>98.579404902470259</v>
      </c>
    </row>
    <row r="39" spans="1:43">
      <c r="A39" s="15" t="s">
        <v>54</v>
      </c>
      <c r="B39" s="16">
        <v>580254</v>
      </c>
      <c r="C39" s="16">
        <v>391895</v>
      </c>
      <c r="D39" s="16">
        <v>3029</v>
      </c>
      <c r="E39" s="16">
        <v>0</v>
      </c>
      <c r="F39" s="16">
        <v>1572</v>
      </c>
      <c r="G39" s="16">
        <v>1339</v>
      </c>
      <c r="H39" s="16">
        <v>14138</v>
      </c>
      <c r="I39" s="16">
        <v>348104</v>
      </c>
      <c r="J39" s="16">
        <v>88778</v>
      </c>
      <c r="K39" s="15" t="s">
        <v>54</v>
      </c>
      <c r="L39" s="16"/>
      <c r="M39" s="16"/>
      <c r="N39" s="16">
        <v>491476</v>
      </c>
      <c r="O39" s="16">
        <f t="shared" si="14"/>
        <v>143372</v>
      </c>
      <c r="P39" s="17">
        <f t="shared" si="4"/>
        <v>0.29171719473585689</v>
      </c>
      <c r="Q39" s="16">
        <v>105342</v>
      </c>
      <c r="R39" s="17">
        <f t="shared" si="5"/>
        <v>0.21433803481756994</v>
      </c>
      <c r="S39" s="15"/>
      <c r="T39" s="18">
        <f t="shared" si="16"/>
        <v>109.2764</v>
      </c>
      <c r="U39" s="103">
        <f t="shared" si="3"/>
        <v>98.483603731525193</v>
      </c>
      <c r="V39" s="107">
        <v>102.8</v>
      </c>
      <c r="Z39" s="150" t="s">
        <v>54</v>
      </c>
      <c r="AA39" s="17">
        <v>0.29171719473585689</v>
      </c>
      <c r="AB39" s="17">
        <v>0.21433803481756994</v>
      </c>
      <c r="AD39" s="15" t="s">
        <v>54</v>
      </c>
      <c r="AE39" s="16">
        <v>491476</v>
      </c>
      <c r="AF39" s="16">
        <v>0</v>
      </c>
      <c r="AG39" s="16">
        <v>1572</v>
      </c>
      <c r="AH39" s="16">
        <v>1339</v>
      </c>
      <c r="AI39" s="16">
        <v>14138</v>
      </c>
      <c r="AJ39" s="17">
        <f t="shared" si="6"/>
        <v>0</v>
      </c>
      <c r="AK39" s="17">
        <f t="shared" si="9"/>
        <v>3.1985285141085222E-3</v>
      </c>
      <c r="AL39" s="17">
        <f t="shared" si="7"/>
        <v>2.724446361572081E-3</v>
      </c>
      <c r="AM39" s="17">
        <f t="shared" si="10"/>
        <v>2.876640975347728E-2</v>
      </c>
      <c r="AO39" s="150" t="s">
        <v>54</v>
      </c>
      <c r="AP39" s="62">
        <v>109.2764</v>
      </c>
      <c r="AQ39" s="62">
        <v>98.483603731525193</v>
      </c>
    </row>
    <row r="40" spans="1:43" ht="18.5" thickBot="1">
      <c r="A40" s="15" t="s">
        <v>59</v>
      </c>
      <c r="B40" s="16">
        <v>514244</v>
      </c>
      <c r="C40" s="16">
        <v>366252</v>
      </c>
      <c r="D40" s="16">
        <v>2215</v>
      </c>
      <c r="E40" s="16">
        <v>0</v>
      </c>
      <c r="F40" s="16">
        <v>4696</v>
      </c>
      <c r="G40" s="16">
        <v>10300</v>
      </c>
      <c r="H40" s="16">
        <v>13603</v>
      </c>
      <c r="I40" s="16">
        <v>350019</v>
      </c>
      <c r="J40" s="16">
        <v>81199</v>
      </c>
      <c r="K40" s="15" t="s">
        <v>59</v>
      </c>
      <c r="L40" s="16"/>
      <c r="M40" s="16"/>
      <c r="N40" s="16">
        <v>433044</v>
      </c>
      <c r="O40" s="16">
        <f t="shared" si="14"/>
        <v>83025</v>
      </c>
      <c r="P40" s="17">
        <f t="shared" si="4"/>
        <v>0.19172416659738964</v>
      </c>
      <c r="Q40" s="16">
        <v>22852</v>
      </c>
      <c r="R40" s="17">
        <f t="shared" si="5"/>
        <v>5.2770619151864477E-2</v>
      </c>
      <c r="S40" s="15"/>
      <c r="T40" s="18">
        <f t="shared" si="16"/>
        <v>108.9575</v>
      </c>
      <c r="U40" s="103">
        <f t="shared" si="3"/>
        <v>98.196200218689995</v>
      </c>
      <c r="V40" s="108">
        <v>102.5</v>
      </c>
      <c r="Z40" s="150" t="s">
        <v>59</v>
      </c>
      <c r="AA40" s="17">
        <v>0.19172416659738964</v>
      </c>
      <c r="AB40" s="17">
        <v>5.2770619151864477E-2</v>
      </c>
      <c r="AD40" s="15" t="s">
        <v>59</v>
      </c>
      <c r="AE40" s="16">
        <v>433044</v>
      </c>
      <c r="AF40" s="16">
        <v>0</v>
      </c>
      <c r="AG40" s="16">
        <v>4696</v>
      </c>
      <c r="AH40" s="16">
        <v>10300</v>
      </c>
      <c r="AI40" s="16">
        <v>13603</v>
      </c>
      <c r="AJ40" s="17">
        <f t="shared" si="6"/>
        <v>0</v>
      </c>
      <c r="AK40" s="17">
        <f t="shared" si="9"/>
        <v>1.084416364156991E-2</v>
      </c>
      <c r="AL40" s="17">
        <f t="shared" si="7"/>
        <v>2.3785111905487665E-2</v>
      </c>
      <c r="AM40" s="17">
        <f t="shared" si="10"/>
        <v>3.1412512354402788E-2</v>
      </c>
      <c r="AO40" s="150" t="s">
        <v>59</v>
      </c>
      <c r="AP40" s="62">
        <v>108.9575</v>
      </c>
      <c r="AQ40" s="62">
        <v>98.196200218689995</v>
      </c>
    </row>
    <row r="41" spans="1:43">
      <c r="A41" s="15" t="s">
        <v>60</v>
      </c>
      <c r="B41" s="16">
        <v>497879</v>
      </c>
      <c r="C41" s="16">
        <v>350211</v>
      </c>
      <c r="D41" s="16">
        <v>2540</v>
      </c>
      <c r="E41" s="16">
        <v>0</v>
      </c>
      <c r="F41" s="16">
        <v>798</v>
      </c>
      <c r="G41" s="16">
        <v>1037</v>
      </c>
      <c r="H41" s="16">
        <v>10617</v>
      </c>
      <c r="I41" s="16">
        <v>309422</v>
      </c>
      <c r="J41" s="16">
        <v>78641</v>
      </c>
      <c r="K41" s="15" t="s">
        <v>60</v>
      </c>
      <c r="L41" s="16"/>
      <c r="M41" s="16"/>
      <c r="N41" s="16">
        <v>419238</v>
      </c>
      <c r="O41" s="16">
        <f t="shared" si="14"/>
        <v>109816</v>
      </c>
      <c r="P41" s="17">
        <f t="shared" si="4"/>
        <v>0.26194190412128671</v>
      </c>
      <c r="Q41" s="16">
        <v>76306</v>
      </c>
      <c r="R41" s="17">
        <f t="shared" si="5"/>
        <v>0.1820111726513341</v>
      </c>
      <c r="S41" s="15"/>
      <c r="T41" s="18">
        <f>T$40*V41/100</f>
        <v>107.867925</v>
      </c>
      <c r="U41" s="103">
        <f t="shared" si="3"/>
        <v>97.214238216503119</v>
      </c>
      <c r="V41" s="106">
        <v>99</v>
      </c>
      <c r="W41" t="s">
        <v>209</v>
      </c>
      <c r="Z41" s="150" t="s">
        <v>60</v>
      </c>
      <c r="AA41" s="17">
        <v>0.26194190412128671</v>
      </c>
      <c r="AB41" s="17">
        <v>0.1820111726513341</v>
      </c>
      <c r="AD41" s="15" t="s">
        <v>60</v>
      </c>
      <c r="AE41" s="16">
        <v>419238</v>
      </c>
      <c r="AF41" s="16">
        <v>0</v>
      </c>
      <c r="AG41" s="16">
        <v>798</v>
      </c>
      <c r="AH41" s="16">
        <v>1037</v>
      </c>
      <c r="AI41" s="16">
        <v>10617</v>
      </c>
      <c r="AJ41" s="17">
        <f t="shared" si="6"/>
        <v>0</v>
      </c>
      <c r="AK41" s="17">
        <f t="shared" si="9"/>
        <v>1.9034534083265354E-3</v>
      </c>
      <c r="AL41" s="17">
        <f t="shared" si="7"/>
        <v>2.4735353188403723E-3</v>
      </c>
      <c r="AM41" s="17">
        <f t="shared" si="10"/>
        <v>2.5324517338600031E-2</v>
      </c>
      <c r="AO41" s="150" t="s">
        <v>60</v>
      </c>
      <c r="AP41" s="62">
        <v>107.867925</v>
      </c>
      <c r="AQ41" s="62">
        <v>97.214238216503119</v>
      </c>
    </row>
    <row r="42" spans="1:43">
      <c r="A42" s="15" t="s">
        <v>61</v>
      </c>
      <c r="B42" s="16">
        <v>515470</v>
      </c>
      <c r="C42" s="16">
        <v>356400</v>
      </c>
      <c r="D42" s="16">
        <v>7363</v>
      </c>
      <c r="E42" s="16">
        <v>0</v>
      </c>
      <c r="F42" s="16">
        <v>380</v>
      </c>
      <c r="G42" s="16">
        <v>4999</v>
      </c>
      <c r="H42" s="16">
        <v>11157</v>
      </c>
      <c r="I42" s="16">
        <v>320792</v>
      </c>
      <c r="J42" s="16">
        <v>83633</v>
      </c>
      <c r="K42" s="15" t="s">
        <v>61</v>
      </c>
      <c r="L42" s="16"/>
      <c r="M42" s="16"/>
      <c r="N42" s="16">
        <v>431807</v>
      </c>
      <c r="O42" s="16">
        <f t="shared" si="14"/>
        <v>111015</v>
      </c>
      <c r="P42" s="17">
        <f t="shared" si="4"/>
        <v>0.25709402580319446</v>
      </c>
      <c r="Q42" s="16">
        <v>83681</v>
      </c>
      <c r="R42" s="17">
        <f t="shared" si="5"/>
        <v>0.19379259715567371</v>
      </c>
      <c r="S42" s="15"/>
      <c r="T42" s="18">
        <f t="shared" ref="T42:T45" si="17">T$40*V42/100</f>
        <v>107.1052225</v>
      </c>
      <c r="U42" s="103">
        <f t="shared" si="3"/>
        <v>96.526864814972285</v>
      </c>
      <c r="V42" s="107">
        <v>98.3</v>
      </c>
      <c r="Z42" s="150" t="s">
        <v>61</v>
      </c>
      <c r="AA42" s="17">
        <v>0.25709402580319446</v>
      </c>
      <c r="AB42" s="17">
        <v>0.19379259715567371</v>
      </c>
      <c r="AD42" s="15" t="s">
        <v>61</v>
      </c>
      <c r="AE42" s="16">
        <v>431807</v>
      </c>
      <c r="AF42" s="16">
        <v>0</v>
      </c>
      <c r="AG42" s="16">
        <v>380</v>
      </c>
      <c r="AH42" s="16">
        <v>4999</v>
      </c>
      <c r="AI42" s="16">
        <v>11157</v>
      </c>
      <c r="AJ42" s="17">
        <f t="shared" si="6"/>
        <v>0</v>
      </c>
      <c r="AK42" s="17">
        <f t="shared" si="9"/>
        <v>8.8002278795850926E-4</v>
      </c>
      <c r="AL42" s="17">
        <f t="shared" si="7"/>
        <v>1.1576931360538389E-2</v>
      </c>
      <c r="AM42" s="17">
        <f t="shared" si="10"/>
        <v>2.583793222435023E-2</v>
      </c>
      <c r="AO42" s="150" t="s">
        <v>61</v>
      </c>
      <c r="AP42" s="62">
        <v>107.1052225</v>
      </c>
      <c r="AQ42" s="62">
        <v>96.526864814972285</v>
      </c>
    </row>
    <row r="43" spans="1:43">
      <c r="A43" s="15" t="s">
        <v>62</v>
      </c>
      <c r="B43" s="16">
        <v>491596</v>
      </c>
      <c r="C43" s="16">
        <v>377880</v>
      </c>
      <c r="D43" s="16">
        <v>7363</v>
      </c>
      <c r="E43" s="16">
        <v>7404</v>
      </c>
      <c r="F43" s="16">
        <v>0</v>
      </c>
      <c r="G43" s="16">
        <v>1825</v>
      </c>
      <c r="H43" s="16">
        <v>14788</v>
      </c>
      <c r="I43" s="16">
        <v>342385</v>
      </c>
      <c r="J43" s="16">
        <v>83570</v>
      </c>
      <c r="K43" s="15" t="s">
        <v>62</v>
      </c>
      <c r="L43" s="16"/>
      <c r="M43" s="16"/>
      <c r="N43" s="16">
        <v>408026</v>
      </c>
      <c r="O43" s="16">
        <f t="shared" si="14"/>
        <v>65641</v>
      </c>
      <c r="P43" s="17">
        <f t="shared" si="4"/>
        <v>0.16087455211187524</v>
      </c>
      <c r="Q43" s="16">
        <v>35028</v>
      </c>
      <c r="R43" s="17">
        <f t="shared" si="5"/>
        <v>8.58474705043306E-2</v>
      </c>
      <c r="S43" s="15"/>
      <c r="T43" s="18">
        <f t="shared" si="17"/>
        <v>107.21418</v>
      </c>
      <c r="U43" s="103">
        <f t="shared" si="3"/>
        <v>96.625061015190965</v>
      </c>
      <c r="V43" s="107">
        <v>98.4</v>
      </c>
      <c r="Z43" s="150" t="s">
        <v>62</v>
      </c>
      <c r="AA43" s="17">
        <v>0.16087455211187524</v>
      </c>
      <c r="AB43" s="17">
        <v>8.58474705043306E-2</v>
      </c>
      <c r="AD43" s="15" t="s">
        <v>62</v>
      </c>
      <c r="AE43" s="16">
        <v>408026</v>
      </c>
      <c r="AF43" s="16">
        <v>7404</v>
      </c>
      <c r="AG43" s="16">
        <v>0</v>
      </c>
      <c r="AH43" s="16">
        <v>1825</v>
      </c>
      <c r="AI43" s="16">
        <v>14788</v>
      </c>
      <c r="AJ43" s="17">
        <f t="shared" si="6"/>
        <v>1.8145902466999653E-2</v>
      </c>
      <c r="AK43" s="17">
        <f t="shared" si="9"/>
        <v>0</v>
      </c>
      <c r="AL43" s="17">
        <f t="shared" si="7"/>
        <v>4.4727541872331663E-3</v>
      </c>
      <c r="AM43" s="17">
        <f t="shared" si="10"/>
        <v>3.6242788449755654E-2</v>
      </c>
      <c r="AO43" s="150" t="s">
        <v>62</v>
      </c>
      <c r="AP43" s="62">
        <v>107.21418</v>
      </c>
      <c r="AQ43" s="62">
        <v>96.625061015190965</v>
      </c>
    </row>
    <row r="44" spans="1:43">
      <c r="A44" s="15" t="s">
        <v>63</v>
      </c>
      <c r="B44" s="16">
        <v>491120</v>
      </c>
      <c r="C44" s="16">
        <v>374936</v>
      </c>
      <c r="D44" s="16">
        <v>3041</v>
      </c>
      <c r="E44" s="16">
        <v>0</v>
      </c>
      <c r="F44" s="16">
        <v>998</v>
      </c>
      <c r="G44" s="16">
        <v>3350</v>
      </c>
      <c r="H44" s="16">
        <v>21430</v>
      </c>
      <c r="I44" s="16">
        <v>334270</v>
      </c>
      <c r="J44" s="16">
        <v>75063</v>
      </c>
      <c r="K44" s="15" t="s">
        <v>63</v>
      </c>
      <c r="L44" s="16"/>
      <c r="M44" s="16"/>
      <c r="N44" s="16">
        <v>416057</v>
      </c>
      <c r="O44" s="16">
        <f t="shared" si="14"/>
        <v>81787</v>
      </c>
      <c r="P44" s="17">
        <f t="shared" si="4"/>
        <v>0.19657643063330266</v>
      </c>
      <c r="Q44" s="16">
        <v>46496</v>
      </c>
      <c r="R44" s="17">
        <f t="shared" si="5"/>
        <v>0.11175391833330529</v>
      </c>
      <c r="S44" s="15"/>
      <c r="T44" s="18">
        <f t="shared" si="17"/>
        <v>107.65001000000001</v>
      </c>
      <c r="U44" s="103">
        <f t="shared" si="3"/>
        <v>97.017845816065744</v>
      </c>
      <c r="V44" s="107">
        <v>98.8</v>
      </c>
      <c r="Z44" s="150" t="s">
        <v>63</v>
      </c>
      <c r="AA44" s="17">
        <v>0.19657643063330266</v>
      </c>
      <c r="AB44" s="17">
        <v>0.11175391833330529</v>
      </c>
      <c r="AD44" s="15" t="s">
        <v>63</v>
      </c>
      <c r="AE44" s="16">
        <v>416057</v>
      </c>
      <c r="AF44" s="16">
        <v>0</v>
      </c>
      <c r="AG44" s="16">
        <v>998</v>
      </c>
      <c r="AH44" s="16">
        <v>3350</v>
      </c>
      <c r="AI44" s="16">
        <v>21430</v>
      </c>
      <c r="AJ44" s="17">
        <f t="shared" si="6"/>
        <v>0</v>
      </c>
      <c r="AK44" s="17">
        <f t="shared" si="9"/>
        <v>2.3987097921679E-3</v>
      </c>
      <c r="AL44" s="17">
        <f t="shared" si="7"/>
        <v>8.0517813664954564E-3</v>
      </c>
      <c r="AM44" s="17">
        <f t="shared" si="10"/>
        <v>5.1507365577312725E-2</v>
      </c>
      <c r="AO44" s="150" t="s">
        <v>63</v>
      </c>
      <c r="AP44" s="62">
        <v>107.65001000000001</v>
      </c>
      <c r="AQ44" s="62">
        <v>97.017845816065744</v>
      </c>
    </row>
    <row r="45" spans="1:43" ht="18.5" thickBot="1">
      <c r="A45" s="15" t="s">
        <v>64</v>
      </c>
      <c r="B45" s="16">
        <v>470808</v>
      </c>
      <c r="C45" s="16">
        <v>340680</v>
      </c>
      <c r="D45" s="16">
        <v>744</v>
      </c>
      <c r="E45" s="16">
        <v>0</v>
      </c>
      <c r="F45" s="16">
        <v>969</v>
      </c>
      <c r="G45" s="16">
        <v>2727</v>
      </c>
      <c r="H45" s="16">
        <v>16864</v>
      </c>
      <c r="I45" s="16">
        <v>301865</v>
      </c>
      <c r="J45" s="16">
        <v>77579</v>
      </c>
      <c r="K45" s="15" t="s">
        <v>64</v>
      </c>
      <c r="L45" s="16"/>
      <c r="M45" s="16"/>
      <c r="N45" s="16">
        <v>393229</v>
      </c>
      <c r="O45" s="16">
        <f t="shared" si="14"/>
        <v>91364</v>
      </c>
      <c r="P45" s="17">
        <f t="shared" si="4"/>
        <v>0.23234298589371588</v>
      </c>
      <c r="Q45" s="16">
        <v>36279</v>
      </c>
      <c r="R45" s="17">
        <f t="shared" si="5"/>
        <v>9.2259217911191696E-2</v>
      </c>
      <c r="S45" s="15"/>
      <c r="T45" s="18">
        <f t="shared" si="17"/>
        <v>107.7589675</v>
      </c>
      <c r="U45" s="103">
        <f t="shared" si="3"/>
        <v>97.116042016284425</v>
      </c>
      <c r="V45" s="108">
        <v>98.9</v>
      </c>
      <c r="W45">
        <v>100</v>
      </c>
      <c r="Z45" s="150" t="s">
        <v>64</v>
      </c>
      <c r="AA45" s="17">
        <v>0.23234298589371588</v>
      </c>
      <c r="AB45" s="17">
        <v>9.2259217911191696E-2</v>
      </c>
      <c r="AD45" s="15" t="s">
        <v>64</v>
      </c>
      <c r="AE45" s="16">
        <v>393229</v>
      </c>
      <c r="AF45" s="16">
        <v>0</v>
      </c>
      <c r="AG45" s="16">
        <v>969</v>
      </c>
      <c r="AH45" s="16">
        <v>2727</v>
      </c>
      <c r="AI45" s="16">
        <v>16864</v>
      </c>
      <c r="AJ45" s="17">
        <f t="shared" si="6"/>
        <v>0</v>
      </c>
      <c r="AK45" s="17">
        <f t="shared" si="9"/>
        <v>2.4642129649644355E-3</v>
      </c>
      <c r="AL45" s="17">
        <f t="shared" si="7"/>
        <v>6.9348903565098199E-3</v>
      </c>
      <c r="AM45" s="17">
        <f t="shared" si="10"/>
        <v>4.2885951951661755E-2</v>
      </c>
      <c r="AO45" s="150" t="s">
        <v>64</v>
      </c>
      <c r="AP45" s="62">
        <v>107.7589675</v>
      </c>
      <c r="AQ45" s="62">
        <v>97.116042016284425</v>
      </c>
    </row>
    <row r="46" spans="1:43">
      <c r="A46" s="15" t="s">
        <v>65</v>
      </c>
      <c r="B46" s="16">
        <v>551115</v>
      </c>
      <c r="C46" s="16">
        <v>382808</v>
      </c>
      <c r="D46" s="16">
        <v>5426</v>
      </c>
      <c r="E46" s="16">
        <v>0</v>
      </c>
      <c r="F46" s="16">
        <v>32</v>
      </c>
      <c r="G46" s="16">
        <v>3023</v>
      </c>
      <c r="H46" s="16">
        <v>20756</v>
      </c>
      <c r="I46" s="16">
        <v>328969</v>
      </c>
      <c r="J46" s="16">
        <v>84948</v>
      </c>
      <c r="K46" s="15" t="s">
        <v>65</v>
      </c>
      <c r="L46" s="16"/>
      <c r="M46" s="16"/>
      <c r="N46" s="16">
        <v>466167</v>
      </c>
      <c r="O46" s="16">
        <f t="shared" si="14"/>
        <v>137198</v>
      </c>
      <c r="P46" s="17">
        <f t="shared" si="4"/>
        <v>0.29431083710344147</v>
      </c>
      <c r="Q46" s="16">
        <v>95625</v>
      </c>
      <c r="R46" s="17">
        <f t="shared" si="5"/>
        <v>0.20513035028219501</v>
      </c>
      <c r="S46" s="15"/>
      <c r="T46" s="18">
        <f>T$45*V46/100</f>
        <v>108.72879820750001</v>
      </c>
      <c r="U46" s="103">
        <f t="shared" si="3"/>
        <v>97.990086394430989</v>
      </c>
      <c r="V46" s="106">
        <v>100.9</v>
      </c>
      <c r="W46" t="s">
        <v>208</v>
      </c>
      <c r="Z46" s="150" t="s">
        <v>65</v>
      </c>
      <c r="AA46" s="17">
        <v>0.29431083710344147</v>
      </c>
      <c r="AB46" s="17">
        <v>0.20513035028219501</v>
      </c>
      <c r="AD46" s="15" t="s">
        <v>65</v>
      </c>
      <c r="AE46" s="16">
        <v>466167</v>
      </c>
      <c r="AF46" s="16">
        <v>0</v>
      </c>
      <c r="AG46" s="16">
        <v>32</v>
      </c>
      <c r="AH46" s="16">
        <v>3023</v>
      </c>
      <c r="AI46" s="16">
        <v>20756</v>
      </c>
      <c r="AJ46" s="17">
        <f t="shared" si="6"/>
        <v>0</v>
      </c>
      <c r="AK46" s="17">
        <f t="shared" si="9"/>
        <v>6.8644927676133233E-5</v>
      </c>
      <c r="AL46" s="17">
        <f t="shared" si="7"/>
        <v>6.4848005114047109E-3</v>
      </c>
      <c r="AM46" s="17">
        <f t="shared" si="10"/>
        <v>4.4524816213931916E-2</v>
      </c>
      <c r="AO46" s="150" t="s">
        <v>65</v>
      </c>
      <c r="AP46" s="62">
        <v>108.72879820750001</v>
      </c>
      <c r="AQ46" s="62">
        <v>97.990086394430989</v>
      </c>
    </row>
    <row r="47" spans="1:43">
      <c r="A47" s="15" t="s">
        <v>89</v>
      </c>
      <c r="B47" s="16">
        <v>574277</v>
      </c>
      <c r="C47" s="16">
        <v>397607</v>
      </c>
      <c r="D47" s="16">
        <v>1485</v>
      </c>
      <c r="E47" s="16">
        <v>26988</v>
      </c>
      <c r="F47" s="16">
        <v>5187</v>
      </c>
      <c r="G47" s="16">
        <v>4450</v>
      </c>
      <c r="H47" s="16">
        <v>27855</v>
      </c>
      <c r="I47" s="16">
        <v>330820</v>
      </c>
      <c r="J47" s="16">
        <v>100423</v>
      </c>
      <c r="K47" s="15" t="s">
        <v>89</v>
      </c>
      <c r="L47" s="16"/>
      <c r="M47" s="16"/>
      <c r="N47" s="16">
        <v>473854</v>
      </c>
      <c r="O47" s="16">
        <f t="shared" si="14"/>
        <v>143034</v>
      </c>
      <c r="P47" s="17">
        <f t="shared" si="4"/>
        <v>0.30185246932599491</v>
      </c>
      <c r="Q47" s="16">
        <v>72854</v>
      </c>
      <c r="R47" s="17">
        <f t="shared" si="5"/>
        <v>0.15374777885171381</v>
      </c>
      <c r="S47" s="15"/>
      <c r="T47" s="18">
        <f t="shared" ref="T47:T50" si="18">T$45*V47/100</f>
        <v>108.0822444025</v>
      </c>
      <c r="U47" s="103">
        <f t="shared" si="3"/>
        <v>97.40739014233327</v>
      </c>
      <c r="V47" s="107">
        <v>100.3</v>
      </c>
      <c r="Z47" s="150" t="s">
        <v>89</v>
      </c>
      <c r="AA47" s="17">
        <v>0.30185246932599491</v>
      </c>
      <c r="AB47" s="17">
        <v>0.15374777885171381</v>
      </c>
      <c r="AD47" s="15" t="s">
        <v>89</v>
      </c>
      <c r="AE47" s="16">
        <v>473854</v>
      </c>
      <c r="AF47" s="16">
        <v>26988</v>
      </c>
      <c r="AG47" s="16">
        <v>5187</v>
      </c>
      <c r="AH47" s="16">
        <v>4450</v>
      </c>
      <c r="AI47" s="16">
        <v>27855</v>
      </c>
      <c r="AJ47" s="17">
        <f t="shared" si="6"/>
        <v>5.6954251731546002E-2</v>
      </c>
      <c r="AK47" s="17">
        <f t="shared" si="9"/>
        <v>1.0946409653606385E-2</v>
      </c>
      <c r="AL47" s="17">
        <f t="shared" si="7"/>
        <v>9.3910782646131515E-3</v>
      </c>
      <c r="AM47" s="17">
        <f t="shared" si="10"/>
        <v>5.8783929227145912E-2</v>
      </c>
      <c r="AO47" s="150" t="s">
        <v>89</v>
      </c>
      <c r="AP47" s="62">
        <v>108.0822444025</v>
      </c>
      <c r="AQ47" s="62">
        <v>97.40739014233327</v>
      </c>
    </row>
    <row r="48" spans="1:43">
      <c r="A48" s="15" t="s">
        <v>90</v>
      </c>
      <c r="B48" s="16">
        <v>529822</v>
      </c>
      <c r="C48" s="16">
        <v>336385</v>
      </c>
      <c r="D48" s="16">
        <v>5724</v>
      </c>
      <c r="E48" s="16">
        <v>0</v>
      </c>
      <c r="F48" s="16">
        <v>235</v>
      </c>
      <c r="G48" s="16">
        <v>6189</v>
      </c>
      <c r="H48" s="16">
        <v>21398</v>
      </c>
      <c r="I48" s="16">
        <v>306494</v>
      </c>
      <c r="J48" s="16">
        <v>94906</v>
      </c>
      <c r="K48" s="15" t="s">
        <v>90</v>
      </c>
      <c r="L48" s="16"/>
      <c r="M48" s="16"/>
      <c r="N48" s="16">
        <v>434917</v>
      </c>
      <c r="O48" s="16">
        <f t="shared" si="14"/>
        <v>128423</v>
      </c>
      <c r="P48" s="17">
        <f t="shared" si="4"/>
        <v>0.29528162844864653</v>
      </c>
      <c r="Q48" s="16">
        <v>97486</v>
      </c>
      <c r="R48" s="17">
        <f t="shared" si="5"/>
        <v>0.22414851569379904</v>
      </c>
      <c r="S48" s="15"/>
      <c r="T48" s="18">
        <f t="shared" si="18"/>
        <v>110.23742375249999</v>
      </c>
      <c r="U48" s="103">
        <f t="shared" si="3"/>
        <v>99.349710982658962</v>
      </c>
      <c r="V48" s="107">
        <v>102.3</v>
      </c>
      <c r="Z48" s="150" t="s">
        <v>90</v>
      </c>
      <c r="AA48" s="17">
        <v>0.29528162844864653</v>
      </c>
      <c r="AB48" s="17">
        <v>0.22414851569379904</v>
      </c>
      <c r="AD48" s="15" t="s">
        <v>90</v>
      </c>
      <c r="AE48" s="16">
        <v>434917</v>
      </c>
      <c r="AF48" s="16">
        <v>0</v>
      </c>
      <c r="AG48" s="16">
        <v>235</v>
      </c>
      <c r="AH48" s="16">
        <v>6189</v>
      </c>
      <c r="AI48" s="16">
        <v>21398</v>
      </c>
      <c r="AJ48" s="17">
        <f t="shared" si="6"/>
        <v>0</v>
      </c>
      <c r="AK48" s="17">
        <f t="shared" si="9"/>
        <v>5.4033298307493149E-4</v>
      </c>
      <c r="AL48" s="17">
        <f t="shared" si="7"/>
        <v>1.4230301413832984E-2</v>
      </c>
      <c r="AM48" s="17">
        <f t="shared" si="10"/>
        <v>4.9200192220584617E-2</v>
      </c>
      <c r="AO48" s="150" t="s">
        <v>90</v>
      </c>
      <c r="AP48" s="62">
        <v>110.23742375249999</v>
      </c>
      <c r="AQ48" s="62">
        <v>99.349710982658962</v>
      </c>
    </row>
    <row r="49" spans="1:43">
      <c r="A49" s="15" t="s">
        <v>91</v>
      </c>
      <c r="B49" s="16">
        <v>476813</v>
      </c>
      <c r="C49" s="16">
        <v>343706</v>
      </c>
      <c r="D49" s="16">
        <v>6631</v>
      </c>
      <c r="E49" s="16">
        <v>0</v>
      </c>
      <c r="F49" s="16">
        <v>1</v>
      </c>
      <c r="G49" s="16">
        <v>7717</v>
      </c>
      <c r="H49" s="16">
        <v>22353</v>
      </c>
      <c r="I49" s="16">
        <v>308183</v>
      </c>
      <c r="J49" s="16">
        <v>81087</v>
      </c>
      <c r="K49" s="15" t="s">
        <v>91</v>
      </c>
      <c r="L49" s="16"/>
      <c r="M49" s="16"/>
      <c r="N49" s="16">
        <v>395726</v>
      </c>
      <c r="O49" s="16">
        <f t="shared" si="14"/>
        <v>87543</v>
      </c>
      <c r="P49" s="17">
        <f t="shared" si="4"/>
        <v>0.22122124904605711</v>
      </c>
      <c r="Q49" s="16">
        <v>66473</v>
      </c>
      <c r="R49" s="17">
        <f t="shared" si="5"/>
        <v>0.16797733785498048</v>
      </c>
      <c r="S49" s="15"/>
      <c r="T49" s="18">
        <f t="shared" si="18"/>
        <v>108.62103923999999</v>
      </c>
      <c r="U49" s="103">
        <f t="shared" si="3"/>
        <v>97.892970352414693</v>
      </c>
      <c r="V49" s="107">
        <v>100.8</v>
      </c>
      <c r="Z49" s="150" t="s">
        <v>91</v>
      </c>
      <c r="AA49" s="17">
        <v>0.22122124904605711</v>
      </c>
      <c r="AB49" s="17">
        <v>0.16797733785498048</v>
      </c>
      <c r="AD49" s="15" t="s">
        <v>91</v>
      </c>
      <c r="AE49" s="16">
        <v>395726</v>
      </c>
      <c r="AF49" s="16">
        <v>0</v>
      </c>
      <c r="AG49" s="16">
        <v>1</v>
      </c>
      <c r="AH49" s="16">
        <v>7717</v>
      </c>
      <c r="AI49" s="16">
        <v>22353</v>
      </c>
      <c r="AJ49" s="17">
        <f t="shared" si="6"/>
        <v>0</v>
      </c>
      <c r="AK49" s="17">
        <f t="shared" si="9"/>
        <v>2.5270010057464002E-6</v>
      </c>
      <c r="AL49" s="17">
        <f t="shared" si="7"/>
        <v>1.9500866761344972E-2</v>
      </c>
      <c r="AM49" s="17">
        <f t="shared" si="10"/>
        <v>5.6486053481449285E-2</v>
      </c>
      <c r="AO49" s="150" t="s">
        <v>91</v>
      </c>
      <c r="AP49" s="62">
        <v>108.62103923999999</v>
      </c>
      <c r="AQ49" s="62">
        <v>97.892970352414693</v>
      </c>
    </row>
    <row r="50" spans="1:43" ht="18.5" thickBot="1">
      <c r="A50" s="15" t="s">
        <v>148</v>
      </c>
      <c r="B50" s="16">
        <v>488759</v>
      </c>
      <c r="C50" s="16">
        <v>354505</v>
      </c>
      <c r="D50" s="16">
        <v>3040</v>
      </c>
      <c r="E50" s="16">
        <v>0</v>
      </c>
      <c r="F50" s="16">
        <v>1637</v>
      </c>
      <c r="G50" s="16">
        <v>1919</v>
      </c>
      <c r="H50" s="16">
        <v>25644</v>
      </c>
      <c r="I50" s="16">
        <v>317922</v>
      </c>
      <c r="J50" s="16">
        <v>78038</v>
      </c>
      <c r="K50" s="15" t="s">
        <v>148</v>
      </c>
      <c r="L50" s="16"/>
      <c r="M50" s="16"/>
      <c r="N50" s="16">
        <v>410721</v>
      </c>
      <c r="O50" s="16">
        <f t="shared" si="14"/>
        <v>92799</v>
      </c>
      <c r="P50" s="17">
        <f t="shared" si="4"/>
        <v>0.22594169764876887</v>
      </c>
      <c r="Q50" s="16">
        <v>64341</v>
      </c>
      <c r="R50" s="17">
        <f t="shared" si="5"/>
        <v>0.15665378687722323</v>
      </c>
      <c r="S50" s="15"/>
      <c r="T50" s="18">
        <f t="shared" si="18"/>
        <v>106.89689576000001</v>
      </c>
      <c r="U50" s="103">
        <f t="shared" si="3"/>
        <v>96.339113680154156</v>
      </c>
      <c r="V50" s="108">
        <v>99.2</v>
      </c>
      <c r="Z50" s="150" t="s">
        <v>148</v>
      </c>
      <c r="AA50" s="17">
        <v>0.22594169764876887</v>
      </c>
      <c r="AB50" s="17">
        <v>0.15665378687722323</v>
      </c>
      <c r="AD50" s="15" t="s">
        <v>148</v>
      </c>
      <c r="AE50" s="16">
        <v>410721</v>
      </c>
      <c r="AF50" s="16">
        <v>0</v>
      </c>
      <c r="AG50" s="16">
        <v>1637</v>
      </c>
      <c r="AH50" s="16">
        <v>1919</v>
      </c>
      <c r="AI50" s="16">
        <v>25644</v>
      </c>
      <c r="AJ50" s="17">
        <f t="shared" si="6"/>
        <v>0</v>
      </c>
      <c r="AK50" s="17">
        <f t="shared" si="9"/>
        <v>3.9856739733298277E-3</v>
      </c>
      <c r="AL50" s="17">
        <f t="shared" si="7"/>
        <v>4.6722714446059488E-3</v>
      </c>
      <c r="AM50" s="17">
        <f t="shared" si="10"/>
        <v>6.2436544515620092E-2</v>
      </c>
      <c r="AO50" s="150" t="s">
        <v>148</v>
      </c>
      <c r="AP50" s="62">
        <v>106.89689576000001</v>
      </c>
      <c r="AQ50" s="62">
        <v>96.339113680154156</v>
      </c>
    </row>
    <row r="51" spans="1:43">
      <c r="A51" s="15" t="s">
        <v>149</v>
      </c>
      <c r="B51" s="16">
        <v>503313</v>
      </c>
      <c r="C51" s="16">
        <v>331760</v>
      </c>
      <c r="D51" s="16">
        <v>276</v>
      </c>
      <c r="E51" s="16">
        <v>0</v>
      </c>
      <c r="F51" s="16">
        <v>21</v>
      </c>
      <c r="G51" s="5">
        <v>1514</v>
      </c>
      <c r="H51" s="5">
        <v>24943</v>
      </c>
      <c r="I51" s="16">
        <v>296854</v>
      </c>
      <c r="J51" s="16">
        <v>85448</v>
      </c>
      <c r="K51" s="15" t="s">
        <v>149</v>
      </c>
      <c r="L51" s="16"/>
      <c r="M51" s="16"/>
      <c r="N51" s="16">
        <v>417865</v>
      </c>
      <c r="O51" s="16">
        <f t="shared" si="14"/>
        <v>121011</v>
      </c>
      <c r="P51" s="17">
        <f t="shared" si="4"/>
        <v>0.28959352901056562</v>
      </c>
      <c r="Q51" s="16">
        <v>90016</v>
      </c>
      <c r="R51" s="17">
        <f t="shared" si="5"/>
        <v>0.21541885537195027</v>
      </c>
      <c r="S51" s="15"/>
      <c r="T51" s="18">
        <f>T$50*V51/100</f>
        <v>106.89689576000001</v>
      </c>
      <c r="U51" s="103">
        <f t="shared" si="3"/>
        <v>96.339113680154156</v>
      </c>
      <c r="V51" s="106">
        <v>100</v>
      </c>
      <c r="W51" t="s">
        <v>160</v>
      </c>
      <c r="Z51" s="150" t="s">
        <v>149</v>
      </c>
      <c r="AA51" s="17">
        <v>0.28959352901056562</v>
      </c>
      <c r="AB51" s="17">
        <v>0.21541885537195027</v>
      </c>
      <c r="AD51" s="15" t="s">
        <v>149</v>
      </c>
      <c r="AE51" s="16">
        <v>417865</v>
      </c>
      <c r="AF51" s="16">
        <v>0</v>
      </c>
      <c r="AG51" s="16">
        <v>21</v>
      </c>
      <c r="AH51" s="16">
        <v>1514</v>
      </c>
      <c r="AI51" s="16">
        <v>24943</v>
      </c>
      <c r="AJ51" s="17">
        <f t="shared" si="6"/>
        <v>0</v>
      </c>
      <c r="AK51" s="17">
        <f t="shared" si="9"/>
        <v>5.0255465281849398E-5</v>
      </c>
      <c r="AL51" s="17">
        <f t="shared" si="7"/>
        <v>3.6231797350819044E-3</v>
      </c>
      <c r="AM51" s="17">
        <f t="shared" si="10"/>
        <v>5.9691527167865223E-2</v>
      </c>
      <c r="AO51" s="150" t="s">
        <v>149</v>
      </c>
      <c r="AP51" s="62">
        <v>106.89689576000001</v>
      </c>
      <c r="AQ51" s="62">
        <v>96.339113680154156</v>
      </c>
    </row>
    <row r="52" spans="1:43">
      <c r="A52" s="15" t="s">
        <v>150</v>
      </c>
      <c r="B52" s="16">
        <v>487586</v>
      </c>
      <c r="C52" s="16">
        <v>329195</v>
      </c>
      <c r="D52" s="16">
        <v>2048</v>
      </c>
      <c r="E52" s="16">
        <v>0</v>
      </c>
      <c r="F52" s="16">
        <v>0</v>
      </c>
      <c r="G52" s="16">
        <v>1772</v>
      </c>
      <c r="H52" s="16">
        <v>32637</v>
      </c>
      <c r="I52" s="16">
        <v>303137</v>
      </c>
      <c r="J52" s="16">
        <v>77789</v>
      </c>
      <c r="K52" s="15" t="s">
        <v>150</v>
      </c>
      <c r="L52" s="16"/>
      <c r="M52" s="16"/>
      <c r="N52" s="16">
        <v>409797</v>
      </c>
      <c r="O52" s="16">
        <v>106660</v>
      </c>
      <c r="P52" s="17">
        <f t="shared" si="4"/>
        <v>0.26027520943296317</v>
      </c>
      <c r="Q52" s="16">
        <v>78298</v>
      </c>
      <c r="R52" s="17">
        <f t="shared" si="5"/>
        <v>0.19106533234747936</v>
      </c>
      <c r="S52" s="15"/>
      <c r="T52" s="18">
        <f t="shared" ref="T52:T55" si="19">T$50*V52/100</f>
        <v>106.78999886424</v>
      </c>
      <c r="U52" s="103">
        <f t="shared" si="3"/>
        <v>96.242774566473997</v>
      </c>
      <c r="V52" s="107">
        <v>99.9</v>
      </c>
      <c r="Z52" s="150" t="s">
        <v>150</v>
      </c>
      <c r="AA52" s="17">
        <v>0.26027520943296317</v>
      </c>
      <c r="AB52" s="17">
        <v>0.19106533234747936</v>
      </c>
      <c r="AD52" s="15" t="s">
        <v>150</v>
      </c>
      <c r="AE52" s="16">
        <v>409797</v>
      </c>
      <c r="AF52" s="16">
        <v>0</v>
      </c>
      <c r="AG52" s="16">
        <v>0</v>
      </c>
      <c r="AH52" s="16">
        <v>1772</v>
      </c>
      <c r="AI52" s="16">
        <v>32637</v>
      </c>
      <c r="AJ52" s="17">
        <f t="shared" si="6"/>
        <v>0</v>
      </c>
      <c r="AK52" s="17">
        <f t="shared" si="9"/>
        <v>0</v>
      </c>
      <c r="AL52" s="17">
        <f t="shared" si="7"/>
        <v>4.3240921724658791E-3</v>
      </c>
      <c r="AM52" s="17">
        <f t="shared" si="10"/>
        <v>7.9641871463187866E-2</v>
      </c>
      <c r="AO52" s="150" t="s">
        <v>150</v>
      </c>
      <c r="AP52" s="62">
        <v>106.78999886424</v>
      </c>
      <c r="AQ52" s="62">
        <v>96.242774566473997</v>
      </c>
    </row>
    <row r="53" spans="1:43">
      <c r="A53" s="15" t="s">
        <v>151</v>
      </c>
      <c r="B53" s="16">
        <v>487293</v>
      </c>
      <c r="C53" s="16">
        <v>362609</v>
      </c>
      <c r="D53" s="16">
        <v>8153</v>
      </c>
      <c r="E53" s="16">
        <v>33037</v>
      </c>
      <c r="F53" s="16">
        <v>253</v>
      </c>
      <c r="G53" s="16">
        <v>3995</v>
      </c>
      <c r="H53" s="16">
        <v>34073</v>
      </c>
      <c r="I53" s="16">
        <v>317035</v>
      </c>
      <c r="J53" s="16">
        <v>88815</v>
      </c>
      <c r="K53" s="15" t="s">
        <v>151</v>
      </c>
      <c r="L53" s="16"/>
      <c r="M53" s="16"/>
      <c r="N53" s="16">
        <v>398478</v>
      </c>
      <c r="O53" s="16">
        <v>81443</v>
      </c>
      <c r="P53" s="17">
        <f t="shared" si="4"/>
        <v>0.20438518563132721</v>
      </c>
      <c r="Q53" s="16">
        <v>42420</v>
      </c>
      <c r="R53" s="17">
        <f t="shared" si="5"/>
        <v>0.10645506150904191</v>
      </c>
      <c r="S53" s="15"/>
      <c r="T53" s="18">
        <f t="shared" si="19"/>
        <v>107.64517403032001</v>
      </c>
      <c r="U53" s="103">
        <f t="shared" si="3"/>
        <v>97.013487475915227</v>
      </c>
      <c r="V53" s="107">
        <v>100.7</v>
      </c>
      <c r="Z53" s="150" t="s">
        <v>151</v>
      </c>
      <c r="AA53" s="17">
        <v>0.20438518563132721</v>
      </c>
      <c r="AB53" s="17">
        <v>0.10645506150904191</v>
      </c>
      <c r="AD53" s="15" t="s">
        <v>151</v>
      </c>
      <c r="AE53" s="16">
        <v>398478</v>
      </c>
      <c r="AF53" s="16">
        <v>33037</v>
      </c>
      <c r="AG53" s="16">
        <v>253</v>
      </c>
      <c r="AH53" s="16">
        <v>3995</v>
      </c>
      <c r="AI53" s="16">
        <v>34073</v>
      </c>
      <c r="AJ53" s="17">
        <f t="shared" si="6"/>
        <v>8.2907964806087156E-2</v>
      </c>
      <c r="AK53" s="17">
        <f t="shared" si="9"/>
        <v>6.3491585482761907E-4</v>
      </c>
      <c r="AL53" s="17">
        <f t="shared" si="7"/>
        <v>1.0025647589076436E-2</v>
      </c>
      <c r="AM53" s="17">
        <f t="shared" si="10"/>
        <v>8.5507857397397094E-2</v>
      </c>
      <c r="AO53" s="150" t="s">
        <v>151</v>
      </c>
      <c r="AP53" s="62">
        <v>107.64517403032001</v>
      </c>
      <c r="AQ53" s="62">
        <v>97.013487475915227</v>
      </c>
    </row>
    <row r="54" spans="1:43">
      <c r="A54" s="15" t="s">
        <v>152</v>
      </c>
      <c r="B54" s="16">
        <v>507358</v>
      </c>
      <c r="C54" s="16">
        <v>328617</v>
      </c>
      <c r="D54" s="16">
        <v>1068</v>
      </c>
      <c r="E54" s="16">
        <v>9592</v>
      </c>
      <c r="F54" s="16">
        <v>89</v>
      </c>
      <c r="G54" s="16">
        <v>11786</v>
      </c>
      <c r="H54" s="16">
        <v>34462</v>
      </c>
      <c r="I54" s="16">
        <v>305077</v>
      </c>
      <c r="J54" s="16">
        <v>90672</v>
      </c>
      <c r="K54" s="15" t="s">
        <v>152</v>
      </c>
      <c r="L54" s="16"/>
      <c r="M54" s="16"/>
      <c r="N54" s="16">
        <v>416686</v>
      </c>
      <c r="O54" s="16">
        <v>111609</v>
      </c>
      <c r="P54" s="17">
        <f t="shared" si="4"/>
        <v>0.26784917179842854</v>
      </c>
      <c r="Q54" s="16">
        <v>87713</v>
      </c>
      <c r="R54" s="17">
        <f t="shared" si="5"/>
        <v>0.21050143273352118</v>
      </c>
      <c r="S54" s="15"/>
      <c r="T54" s="18">
        <f t="shared" si="19"/>
        <v>110.42449332008</v>
      </c>
      <c r="U54" s="103">
        <f>T54/T$55*100</f>
        <v>99.518304431599233</v>
      </c>
      <c r="V54" s="107">
        <v>103.3</v>
      </c>
      <c r="Z54" s="150" t="s">
        <v>152</v>
      </c>
      <c r="AA54" s="17">
        <v>0.26784917179842854</v>
      </c>
      <c r="AB54" s="17">
        <v>0.21050143273352118</v>
      </c>
      <c r="AD54" s="15" t="s">
        <v>152</v>
      </c>
      <c r="AE54" s="16">
        <v>416686</v>
      </c>
      <c r="AF54" s="16">
        <v>9592</v>
      </c>
      <c r="AG54" s="16">
        <v>89</v>
      </c>
      <c r="AH54" s="16">
        <v>11786</v>
      </c>
      <c r="AI54" s="16">
        <v>34462</v>
      </c>
      <c r="AJ54" s="17">
        <f t="shared" si="6"/>
        <v>2.3019731884440561E-2</v>
      </c>
      <c r="AK54" s="17">
        <f t="shared" si="9"/>
        <v>2.1359008941985091E-4</v>
      </c>
      <c r="AL54" s="17">
        <f t="shared" si="7"/>
        <v>2.8285087571936662E-2</v>
      </c>
      <c r="AM54" s="17">
        <f t="shared" si="10"/>
        <v>8.2704962489740477E-2</v>
      </c>
      <c r="AO54" s="150" t="s">
        <v>152</v>
      </c>
      <c r="AP54" s="62">
        <v>110.42449332008</v>
      </c>
      <c r="AQ54" s="62">
        <v>99.518304431599233</v>
      </c>
    </row>
    <row r="55" spans="1:43" ht="18.5" thickBot="1">
      <c r="A55" s="15" t="s">
        <v>153</v>
      </c>
      <c r="B55" s="16">
        <v>500214</v>
      </c>
      <c r="C55" s="16">
        <v>340844</v>
      </c>
      <c r="D55" s="16">
        <v>1686</v>
      </c>
      <c r="E55" s="16">
        <v>0</v>
      </c>
      <c r="F55" s="16">
        <v>359</v>
      </c>
      <c r="G55" s="16">
        <v>14100</v>
      </c>
      <c r="H55" s="16">
        <v>28881</v>
      </c>
      <c r="I55" s="16">
        <v>321998</v>
      </c>
      <c r="J55" s="16">
        <v>92763</v>
      </c>
      <c r="K55" s="15" t="s">
        <v>153</v>
      </c>
      <c r="L55" s="16"/>
      <c r="M55" s="16"/>
      <c r="N55" s="16">
        <v>407451</v>
      </c>
      <c r="O55" s="16">
        <v>85453</v>
      </c>
      <c r="P55" s="17">
        <f t="shared" si="4"/>
        <v>0.20972583206324197</v>
      </c>
      <c r="Q55" s="16">
        <v>68001</v>
      </c>
      <c r="R55" s="17">
        <f t="shared" si="5"/>
        <v>0.16689368782994765</v>
      </c>
      <c r="S55" s="15"/>
      <c r="T55" s="18">
        <f t="shared" si="19"/>
        <v>110.95897779888</v>
      </c>
      <c r="U55" s="113">
        <v>100</v>
      </c>
      <c r="V55" s="108">
        <v>103.8</v>
      </c>
      <c r="Z55" s="150" t="s">
        <v>153</v>
      </c>
      <c r="AA55" s="17">
        <v>0.20972583206324197</v>
      </c>
      <c r="AB55" s="17">
        <v>0.16689368782994765</v>
      </c>
      <c r="AD55" s="15" t="s">
        <v>153</v>
      </c>
      <c r="AE55" s="16">
        <v>407451</v>
      </c>
      <c r="AF55" s="16">
        <v>0</v>
      </c>
      <c r="AG55" s="16">
        <v>359</v>
      </c>
      <c r="AH55" s="16">
        <v>14100</v>
      </c>
      <c r="AI55" s="16">
        <v>28881</v>
      </c>
      <c r="AJ55" s="17">
        <f t="shared" si="6"/>
        <v>0</v>
      </c>
      <c r="AK55" s="17">
        <f t="shared" si="9"/>
        <v>8.8108754181484398E-4</v>
      </c>
      <c r="AL55" s="17">
        <f t="shared" si="7"/>
        <v>3.4605388132560727E-2</v>
      </c>
      <c r="AM55" s="17">
        <f t="shared" si="10"/>
        <v>7.0882142883438748E-2</v>
      </c>
      <c r="AO55" s="150" t="s">
        <v>153</v>
      </c>
      <c r="AP55" s="62">
        <v>110.95897779888</v>
      </c>
      <c r="AQ55" s="62">
        <v>100</v>
      </c>
    </row>
    <row r="56" spans="1:43">
      <c r="A56" s="15" t="s">
        <v>154</v>
      </c>
      <c r="B56" s="16">
        <v>522935</v>
      </c>
      <c r="C56" s="16">
        <v>384254</v>
      </c>
      <c r="D56" s="16">
        <v>3861</v>
      </c>
      <c r="E56" s="16">
        <v>41872</v>
      </c>
      <c r="F56" s="16">
        <v>0</v>
      </c>
      <c r="G56" s="16">
        <v>7973</v>
      </c>
      <c r="H56" s="16">
        <v>39388</v>
      </c>
      <c r="I56" s="16">
        <v>329138</v>
      </c>
      <c r="J56" s="16">
        <v>97170</v>
      </c>
      <c r="K56" s="15" t="s">
        <v>154</v>
      </c>
      <c r="L56" s="16"/>
      <c r="M56" s="16"/>
      <c r="N56" s="16">
        <v>425765</v>
      </c>
      <c r="O56" s="16">
        <v>96628</v>
      </c>
      <c r="P56" s="17">
        <f t="shared" si="4"/>
        <v>0.22695148732281892</v>
      </c>
      <c r="Q56" s="16">
        <v>29894</v>
      </c>
      <c r="R56" s="17">
        <f t="shared" si="5"/>
        <v>7.0212441135368106E-2</v>
      </c>
      <c r="S56" s="15"/>
      <c r="T56" s="18">
        <f>T$55*V56/100</f>
        <v>112.84528042146096</v>
      </c>
      <c r="U56" s="103">
        <f>T56/T$55*100</f>
        <v>101.69999999999999</v>
      </c>
      <c r="V56" s="106">
        <v>101.7</v>
      </c>
      <c r="W56" t="s">
        <v>159</v>
      </c>
      <c r="Z56" s="150" t="s">
        <v>154</v>
      </c>
      <c r="AA56" s="17">
        <v>0.22695148732281892</v>
      </c>
      <c r="AB56" s="17">
        <v>7.0212441135368106E-2</v>
      </c>
      <c r="AD56" s="15" t="s">
        <v>154</v>
      </c>
      <c r="AE56" s="16">
        <v>425765</v>
      </c>
      <c r="AF56" s="16">
        <v>41872</v>
      </c>
      <c r="AG56" s="16">
        <v>0</v>
      </c>
      <c r="AH56" s="16">
        <v>7973</v>
      </c>
      <c r="AI56" s="16">
        <v>39388</v>
      </c>
      <c r="AJ56" s="17">
        <f t="shared" si="6"/>
        <v>9.8345331344755912E-2</v>
      </c>
      <c r="AK56" s="17">
        <f t="shared" si="9"/>
        <v>0</v>
      </c>
      <c r="AL56" s="17">
        <f t="shared" si="7"/>
        <v>1.8726292673188261E-2</v>
      </c>
      <c r="AM56" s="17">
        <f t="shared" si="10"/>
        <v>9.2511127030169227E-2</v>
      </c>
      <c r="AO56" s="150" t="s">
        <v>154</v>
      </c>
      <c r="AP56" s="62">
        <v>112.84528042146096</v>
      </c>
      <c r="AQ56" s="62">
        <v>101.69999999999999</v>
      </c>
    </row>
    <row r="57" spans="1:43">
      <c r="A57" s="15" t="s">
        <v>155</v>
      </c>
      <c r="B57" s="16">
        <v>553700</v>
      </c>
      <c r="C57" s="16">
        <v>321006</v>
      </c>
      <c r="D57" s="16">
        <v>3742</v>
      </c>
      <c r="E57" s="16">
        <v>0</v>
      </c>
      <c r="F57" s="16">
        <v>0</v>
      </c>
      <c r="G57" s="16">
        <v>1765</v>
      </c>
      <c r="H57" s="16">
        <v>36073</v>
      </c>
      <c r="I57" s="16">
        <v>306628</v>
      </c>
      <c r="J57" s="16">
        <v>109373</v>
      </c>
      <c r="K57" s="15" t="s">
        <v>155</v>
      </c>
      <c r="L57" s="16"/>
      <c r="M57" s="16"/>
      <c r="N57" s="16">
        <v>444327</v>
      </c>
      <c r="O57" s="16">
        <v>137699</v>
      </c>
      <c r="P57" s="17">
        <f t="shared" si="4"/>
        <v>0.30990464230172821</v>
      </c>
      <c r="Q57" s="16">
        <v>119682</v>
      </c>
      <c r="R57" s="17">
        <f t="shared" si="5"/>
        <v>0.26935567723771009</v>
      </c>
      <c r="S57" s="15"/>
      <c r="T57" s="18">
        <f t="shared" ref="T57:T59" si="20">T$55*V57/100</f>
        <v>112.17952655466769</v>
      </c>
      <c r="U57" s="103">
        <f t="shared" ref="U57:U59" si="21">T57/T$55*100</f>
        <v>101.10000000000001</v>
      </c>
      <c r="V57" s="107">
        <v>101.1</v>
      </c>
      <c r="Z57" s="150" t="s">
        <v>155</v>
      </c>
      <c r="AA57" s="17">
        <v>0.30990464230172821</v>
      </c>
      <c r="AB57" s="17">
        <v>0.26935567723771009</v>
      </c>
      <c r="AD57" s="15" t="s">
        <v>155</v>
      </c>
      <c r="AE57" s="16">
        <v>444327</v>
      </c>
      <c r="AF57" s="16">
        <v>0</v>
      </c>
      <c r="AG57" s="16">
        <v>0</v>
      </c>
      <c r="AH57" s="16">
        <v>1765</v>
      </c>
      <c r="AI57" s="16">
        <v>36073</v>
      </c>
      <c r="AJ57" s="17">
        <f t="shared" si="6"/>
        <v>0</v>
      </c>
      <c r="AK57" s="17">
        <f t="shared" si="9"/>
        <v>0</v>
      </c>
      <c r="AL57" s="17">
        <f t="shared" si="7"/>
        <v>3.9722996801904902E-3</v>
      </c>
      <c r="AM57" s="17">
        <f t="shared" si="10"/>
        <v>8.118570332210287E-2</v>
      </c>
      <c r="AO57" s="150" t="s">
        <v>155</v>
      </c>
      <c r="AP57" s="62">
        <v>112.17952655466769</v>
      </c>
      <c r="AQ57" s="62">
        <v>101.10000000000001</v>
      </c>
    </row>
    <row r="58" spans="1:43">
      <c r="A58" s="15" t="s">
        <v>156</v>
      </c>
      <c r="B58" s="16">
        <v>579986</v>
      </c>
      <c r="C58" s="16">
        <v>367138</v>
      </c>
      <c r="D58" s="16">
        <v>2706</v>
      </c>
      <c r="E58" s="16">
        <v>0</v>
      </c>
      <c r="F58" s="16">
        <v>0</v>
      </c>
      <c r="G58" s="16">
        <v>11167</v>
      </c>
      <c r="H58" s="16">
        <v>49346</v>
      </c>
      <c r="I58" s="16">
        <v>337909</v>
      </c>
      <c r="J58" s="16">
        <v>107872</v>
      </c>
      <c r="K58" s="15" t="s">
        <v>156</v>
      </c>
      <c r="L58" s="16"/>
      <c r="M58" s="16"/>
      <c r="N58" s="16">
        <v>472114</v>
      </c>
      <c r="O58" s="16">
        <v>134205</v>
      </c>
      <c r="P58" s="17">
        <f t="shared" si="4"/>
        <v>0.28426397014280447</v>
      </c>
      <c r="Q58" s="16">
        <v>109485</v>
      </c>
      <c r="R58" s="17">
        <f t="shared" si="5"/>
        <v>0.23190373511482396</v>
      </c>
      <c r="S58" s="15"/>
      <c r="T58" s="18">
        <f t="shared" si="20"/>
        <v>113.51103428825424</v>
      </c>
      <c r="U58" s="103">
        <f t="shared" si="21"/>
        <v>102.3</v>
      </c>
      <c r="V58" s="107">
        <v>102.3</v>
      </c>
      <c r="Z58" s="150" t="s">
        <v>156</v>
      </c>
      <c r="AA58" s="17">
        <v>0.28426397014280447</v>
      </c>
      <c r="AB58" s="17">
        <v>0.23190373511482396</v>
      </c>
      <c r="AD58" s="15" t="s">
        <v>156</v>
      </c>
      <c r="AE58" s="16">
        <v>472114</v>
      </c>
      <c r="AF58" s="16">
        <v>0</v>
      </c>
      <c r="AG58" s="16">
        <v>0</v>
      </c>
      <c r="AH58" s="16">
        <v>11167</v>
      </c>
      <c r="AI58" s="16">
        <v>49346</v>
      </c>
      <c r="AJ58" s="17">
        <f t="shared" si="6"/>
        <v>0</v>
      </c>
      <c r="AK58" s="17">
        <f t="shared" si="9"/>
        <v>0</v>
      </c>
      <c r="AL58" s="17">
        <f t="shared" si="7"/>
        <v>2.3653185459444118E-2</v>
      </c>
      <c r="AM58" s="17">
        <f t="shared" si="10"/>
        <v>0.1045213656023757</v>
      </c>
      <c r="AO58" s="150" t="s">
        <v>156</v>
      </c>
      <c r="AP58" s="62">
        <v>113.51103428825424</v>
      </c>
      <c r="AQ58" s="62">
        <v>102.3</v>
      </c>
    </row>
    <row r="59" spans="1:43" ht="18.5" thickBot="1">
      <c r="A59" s="15" t="s">
        <v>157</v>
      </c>
      <c r="B59" s="16"/>
      <c r="C59" s="16"/>
      <c r="D59" s="16"/>
      <c r="E59" s="16"/>
      <c r="F59" s="16"/>
      <c r="G59" s="16"/>
      <c r="H59" s="16"/>
      <c r="I59" s="16"/>
      <c r="J59" s="16"/>
      <c r="K59" s="15" t="s">
        <v>157</v>
      </c>
      <c r="L59" s="16"/>
      <c r="M59" s="16"/>
      <c r="N59" s="16"/>
      <c r="O59" s="16"/>
      <c r="P59" s="17"/>
      <c r="Q59" s="16"/>
      <c r="R59" s="17"/>
      <c r="S59" s="15"/>
      <c r="T59" s="18">
        <f t="shared" si="20"/>
        <v>113.732952243852</v>
      </c>
      <c r="U59" s="103">
        <f t="shared" si="21"/>
        <v>102.49999999999999</v>
      </c>
      <c r="V59" s="108">
        <v>102.5</v>
      </c>
      <c r="AD59" s="15" t="s">
        <v>157</v>
      </c>
      <c r="AE59" s="16"/>
      <c r="AF59" s="16"/>
      <c r="AG59" s="16"/>
      <c r="AH59" s="16"/>
      <c r="AI59" s="16"/>
      <c r="AJ59" s="15"/>
      <c r="AK59" s="15"/>
      <c r="AL59" s="15"/>
      <c r="AM59" s="15"/>
      <c r="AO59" s="150" t="s">
        <v>157</v>
      </c>
      <c r="AP59" s="62">
        <v>113.732952243852</v>
      </c>
      <c r="AQ59" s="62">
        <v>102.49999999999999</v>
      </c>
    </row>
    <row r="60" spans="1:43">
      <c r="A60" s="15" t="s">
        <v>158</v>
      </c>
      <c r="B60" s="16"/>
      <c r="C60" s="16"/>
      <c r="D60" s="16"/>
      <c r="E60" s="16"/>
      <c r="F60" s="16"/>
      <c r="G60" s="16"/>
      <c r="H60" s="16"/>
      <c r="I60" s="16"/>
      <c r="J60" s="16"/>
      <c r="K60" s="15" t="s">
        <v>158</v>
      </c>
      <c r="L60" s="16"/>
      <c r="M60" s="16"/>
      <c r="N60" s="16"/>
      <c r="O60" s="16"/>
      <c r="P60" s="17"/>
      <c r="Q60" s="16"/>
      <c r="R60" s="17"/>
      <c r="S60" s="15"/>
      <c r="T60" s="18"/>
      <c r="U60" s="18"/>
      <c r="V60" s="105"/>
      <c r="AD60" s="15" t="s">
        <v>158</v>
      </c>
      <c r="AE60" s="16"/>
      <c r="AF60" s="16"/>
      <c r="AG60" s="16"/>
      <c r="AH60" s="16"/>
      <c r="AI60" s="16"/>
      <c r="AJ60" s="15"/>
      <c r="AK60" s="15"/>
      <c r="AL60" s="15"/>
      <c r="AM60" s="15"/>
      <c r="AO60" s="150" t="s">
        <v>158</v>
      </c>
      <c r="AP60" s="62"/>
      <c r="AQ60" s="62"/>
    </row>
  </sheetData>
  <mergeCells count="38">
    <mergeCell ref="G8:H8"/>
    <mergeCell ref="C3:D3"/>
    <mergeCell ref="E3:F3"/>
    <mergeCell ref="G3:H3"/>
    <mergeCell ref="L3:M3"/>
    <mergeCell ref="E5:F5"/>
    <mergeCell ref="G5:H5"/>
    <mergeCell ref="AL9:AM9"/>
    <mergeCell ref="E9:F9"/>
    <mergeCell ref="G9:H9"/>
    <mergeCell ref="AF3:AG3"/>
    <mergeCell ref="AH3:AI3"/>
    <mergeCell ref="AF5:AG5"/>
    <mergeCell ref="AH5:AI5"/>
    <mergeCell ref="AF6:AG6"/>
    <mergeCell ref="AH6:AI6"/>
    <mergeCell ref="AF7:AG7"/>
    <mergeCell ref="AH7:AI7"/>
    <mergeCell ref="E6:F6"/>
    <mergeCell ref="G6:H6"/>
    <mergeCell ref="E7:F7"/>
    <mergeCell ref="G7:H7"/>
    <mergeCell ref="E8:F8"/>
    <mergeCell ref="AL3:AM3"/>
    <mergeCell ref="AJ5:AK5"/>
    <mergeCell ref="AJ6:AK6"/>
    <mergeCell ref="AJ7:AK7"/>
    <mergeCell ref="AJ8:AK8"/>
    <mergeCell ref="AL5:AM5"/>
    <mergeCell ref="AL6:AM6"/>
    <mergeCell ref="AL7:AM7"/>
    <mergeCell ref="AL8:AM8"/>
    <mergeCell ref="AF8:AG8"/>
    <mergeCell ref="AH8:AI8"/>
    <mergeCell ref="AF9:AG9"/>
    <mergeCell ref="AH9:AI9"/>
    <mergeCell ref="AJ3:AK3"/>
    <mergeCell ref="AJ9:AK9"/>
  </mergeCells>
  <phoneticPr fontId="1"/>
  <pageMargins left="0.7" right="0.7" top="0.75" bottom="0.75" header="0.3" footer="0.3"/>
  <pageSetup paperSize="9" scale="72" orientation="landscape" r:id="rId1"/>
  <colBreaks count="1" manualBreakCount="1">
    <brk id="10" max="93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A6A1F-898C-4597-9ED2-48F80E136082}">
  <dimension ref="A1:U76"/>
  <sheetViews>
    <sheetView topLeftCell="A28" zoomScaleNormal="100" workbookViewId="0">
      <selection activeCell="J53" sqref="J53"/>
    </sheetView>
  </sheetViews>
  <sheetFormatPr defaultRowHeight="18"/>
  <cols>
    <col min="4" max="4" width="9" style="3"/>
    <col min="5" max="5" width="10.75" bestFit="1" customWidth="1"/>
    <col min="6" max="6" width="13.4140625" bestFit="1" customWidth="1"/>
    <col min="9" max="10" width="11.9140625" style="136" customWidth="1"/>
    <col min="11" max="11" width="10.08203125" style="136" customWidth="1"/>
    <col min="14" max="16" width="11.9140625" style="136" customWidth="1"/>
    <col min="17" max="17" width="14.4140625" style="136" customWidth="1"/>
    <col min="18" max="18" width="9" style="136"/>
    <col min="20" max="20" width="18.33203125" customWidth="1"/>
    <col min="21" max="21" width="16.08203125" customWidth="1"/>
  </cols>
  <sheetData>
    <row r="1" spans="1:21">
      <c r="A1" t="s">
        <v>44</v>
      </c>
      <c r="B1" t="s">
        <v>429</v>
      </c>
      <c r="I1" s="230" t="s">
        <v>453</v>
      </c>
      <c r="J1" s="231"/>
      <c r="N1" s="230" t="s">
        <v>526</v>
      </c>
      <c r="S1" s="230" t="s">
        <v>530</v>
      </c>
    </row>
    <row r="2" spans="1:21">
      <c r="A2" t="s">
        <v>460</v>
      </c>
      <c r="I2" s="231" t="s">
        <v>459</v>
      </c>
      <c r="N2" s="244"/>
      <c r="O2" s="2"/>
      <c r="P2" s="2"/>
      <c r="Q2" s="2"/>
    </row>
    <row r="3" spans="1:21" s="24" customFormat="1" ht="36">
      <c r="A3" s="37"/>
      <c r="B3" s="37" t="s">
        <v>188</v>
      </c>
      <c r="C3" s="37" t="s">
        <v>189</v>
      </c>
      <c r="D3" s="64" t="s">
        <v>190</v>
      </c>
      <c r="E3" s="37" t="s">
        <v>191</v>
      </c>
      <c r="F3" s="37" t="s">
        <v>192</v>
      </c>
      <c r="I3" s="232" t="s">
        <v>454</v>
      </c>
      <c r="J3" s="232" t="s">
        <v>454</v>
      </c>
      <c r="K3" s="232" t="s">
        <v>513</v>
      </c>
      <c r="M3" s="37"/>
      <c r="N3" s="248" t="s">
        <v>528</v>
      </c>
      <c r="O3" s="249" t="s">
        <v>528</v>
      </c>
      <c r="P3" s="246" t="s">
        <v>513</v>
      </c>
      <c r="Q3" s="282" t="s">
        <v>527</v>
      </c>
      <c r="R3" s="2"/>
      <c r="S3" s="37"/>
      <c r="T3" s="246" t="s">
        <v>529</v>
      </c>
      <c r="U3" s="250" t="s">
        <v>531</v>
      </c>
    </row>
    <row r="4" spans="1:21">
      <c r="A4" s="37"/>
      <c r="B4" s="37"/>
      <c r="C4" s="37"/>
      <c r="D4" s="64"/>
      <c r="E4" s="37"/>
      <c r="F4" s="37"/>
      <c r="I4" s="232" t="s">
        <v>455</v>
      </c>
      <c r="J4" s="232" t="s">
        <v>456</v>
      </c>
      <c r="K4" s="233" t="s">
        <v>457</v>
      </c>
      <c r="M4" s="15"/>
      <c r="N4" s="246" t="s">
        <v>514</v>
      </c>
      <c r="O4" s="232" t="s">
        <v>515</v>
      </c>
      <c r="P4" s="246" t="s">
        <v>516</v>
      </c>
      <c r="Q4" s="282"/>
      <c r="S4" s="15"/>
      <c r="T4" s="15"/>
      <c r="U4" s="15"/>
    </row>
    <row r="5" spans="1:21">
      <c r="A5" s="15" t="s">
        <v>0</v>
      </c>
      <c r="B5" s="61">
        <v>10746</v>
      </c>
      <c r="C5" s="61">
        <v>34833</v>
      </c>
      <c r="D5" s="62" t="s">
        <v>193</v>
      </c>
      <c r="E5" s="61">
        <v>2454392</v>
      </c>
      <c r="F5" s="61">
        <v>875374</v>
      </c>
      <c r="H5" t="s">
        <v>461</v>
      </c>
      <c r="I5" s="234">
        <v>7726858</v>
      </c>
      <c r="J5" s="234">
        <v>643905</v>
      </c>
      <c r="K5" s="235">
        <v>24.8</v>
      </c>
      <c r="M5" s="15" t="s">
        <v>461</v>
      </c>
      <c r="N5" s="247">
        <v>19185850</v>
      </c>
      <c r="O5" s="239">
        <v>1598821</v>
      </c>
      <c r="P5" s="252">
        <v>16.3</v>
      </c>
      <c r="Q5" s="247">
        <v>98275</v>
      </c>
      <c r="S5" s="229" t="s">
        <v>461</v>
      </c>
      <c r="T5" s="247">
        <v>134982939</v>
      </c>
      <c r="U5" s="247">
        <v>50552567</v>
      </c>
    </row>
    <row r="6" spans="1:21">
      <c r="A6" s="15" t="s">
        <v>18</v>
      </c>
      <c r="B6" s="61">
        <v>10733</v>
      </c>
      <c r="C6" s="61">
        <v>33341</v>
      </c>
      <c r="D6" s="62">
        <v>23.7</v>
      </c>
      <c r="E6" s="61">
        <v>2787586</v>
      </c>
      <c r="F6" s="61">
        <v>966891</v>
      </c>
      <c r="H6" t="s">
        <v>462</v>
      </c>
      <c r="I6" s="234">
        <v>7886312</v>
      </c>
      <c r="J6" s="234">
        <v>657193</v>
      </c>
      <c r="K6" s="235">
        <v>24.6</v>
      </c>
      <c r="M6" s="15" t="s">
        <v>462</v>
      </c>
      <c r="N6" s="247">
        <v>18840650</v>
      </c>
      <c r="O6" s="239">
        <v>1570054</v>
      </c>
      <c r="P6" s="252">
        <v>15.9</v>
      </c>
      <c r="Q6" s="247">
        <v>99036</v>
      </c>
      <c r="S6" s="15" t="s">
        <v>462</v>
      </c>
      <c r="T6" s="247">
        <v>156085740</v>
      </c>
      <c r="U6" s="247">
        <v>58089840</v>
      </c>
    </row>
    <row r="7" spans="1:21">
      <c r="A7" s="15" t="s">
        <v>21</v>
      </c>
      <c r="B7" s="61">
        <v>10357</v>
      </c>
      <c r="C7" s="61">
        <v>30633</v>
      </c>
      <c r="D7" s="62">
        <v>21.8</v>
      </c>
      <c r="E7" s="61">
        <v>3106556</v>
      </c>
      <c r="F7" s="61">
        <v>1058848</v>
      </c>
      <c r="H7" t="s">
        <v>463</v>
      </c>
      <c r="I7" s="234">
        <v>7939769</v>
      </c>
      <c r="J7" s="234">
        <v>661647</v>
      </c>
      <c r="K7" s="235">
        <v>23.5</v>
      </c>
      <c r="M7" s="15" t="s">
        <v>463</v>
      </c>
      <c r="N7" s="247">
        <v>18248793</v>
      </c>
      <c r="O7" s="239">
        <v>1520733</v>
      </c>
      <c r="P7" s="252">
        <v>15.2</v>
      </c>
      <c r="Q7" s="247">
        <v>100196</v>
      </c>
      <c r="S7" s="15" t="s">
        <v>463</v>
      </c>
      <c r="T7" s="247">
        <v>178266649</v>
      </c>
      <c r="U7" s="247">
        <v>65921472</v>
      </c>
    </row>
    <row r="8" spans="1:21">
      <c r="A8" s="15" t="s">
        <v>22</v>
      </c>
      <c r="B8" s="61">
        <v>10186</v>
      </c>
      <c r="C8" s="61">
        <v>28827</v>
      </c>
      <c r="D8" s="62">
        <v>20.6</v>
      </c>
      <c r="E8" s="61">
        <v>3386664</v>
      </c>
      <c r="F8" s="61">
        <v>1139621</v>
      </c>
      <c r="H8" t="s">
        <v>464</v>
      </c>
      <c r="I8" s="234">
        <v>7909157</v>
      </c>
      <c r="J8" s="234">
        <v>659096</v>
      </c>
      <c r="K8" s="235">
        <v>23</v>
      </c>
      <c r="M8" s="15" t="s">
        <v>464</v>
      </c>
      <c r="N8" s="247">
        <v>17399641</v>
      </c>
      <c r="O8" s="239">
        <v>1449970</v>
      </c>
      <c r="P8" s="252">
        <v>14.3</v>
      </c>
      <c r="Q8" s="247">
        <v>101331</v>
      </c>
      <c r="S8" s="15" t="s">
        <v>464</v>
      </c>
      <c r="T8" s="247">
        <v>203277594</v>
      </c>
      <c r="U8" s="247">
        <v>71774906</v>
      </c>
    </row>
    <row r="9" spans="1:21">
      <c r="A9" s="15" t="s">
        <v>23</v>
      </c>
      <c r="B9" s="61">
        <v>10114</v>
      </c>
      <c r="C9" s="61">
        <v>27872</v>
      </c>
      <c r="D9" s="62">
        <v>20</v>
      </c>
      <c r="E9" s="61">
        <v>3680034</v>
      </c>
      <c r="F9" s="61">
        <v>1265307</v>
      </c>
      <c r="H9" t="s">
        <v>465</v>
      </c>
      <c r="I9" s="234">
        <v>7926102</v>
      </c>
      <c r="J9" s="234">
        <v>660509</v>
      </c>
      <c r="K9" s="235">
        <v>22.8</v>
      </c>
      <c r="M9" s="15" t="s">
        <v>465</v>
      </c>
      <c r="N9" s="247">
        <v>16784694</v>
      </c>
      <c r="O9" s="239">
        <v>1398725</v>
      </c>
      <c r="P9" s="252">
        <v>13.6</v>
      </c>
      <c r="Q9" s="247">
        <v>102536</v>
      </c>
      <c r="S9" s="15" t="s">
        <v>465</v>
      </c>
      <c r="T9" s="247">
        <v>225720429</v>
      </c>
      <c r="U9" s="247">
        <v>79438491</v>
      </c>
    </row>
    <row r="10" spans="1:21">
      <c r="A10" s="15" t="s">
        <v>24</v>
      </c>
      <c r="B10" s="61">
        <v>10114</v>
      </c>
      <c r="C10" s="61">
        <v>26863</v>
      </c>
      <c r="D10" s="62">
        <v>19.399999999999999</v>
      </c>
      <c r="E10" s="61">
        <v>4465306</v>
      </c>
      <c r="F10" s="61">
        <v>1405702</v>
      </c>
      <c r="H10" t="s">
        <v>466</v>
      </c>
      <c r="I10" s="234">
        <v>7899320</v>
      </c>
      <c r="J10" s="234">
        <v>658277</v>
      </c>
      <c r="K10" s="235">
        <v>22</v>
      </c>
      <c r="M10" s="15" t="s">
        <v>466</v>
      </c>
      <c r="N10" s="247">
        <v>16131677</v>
      </c>
      <c r="O10" s="239">
        <v>1344306</v>
      </c>
      <c r="P10" s="252">
        <v>13</v>
      </c>
      <c r="Q10" s="247">
        <v>103720</v>
      </c>
      <c r="S10" s="15" t="s">
        <v>466</v>
      </c>
      <c r="T10" s="247">
        <v>271319056</v>
      </c>
      <c r="U10" s="247">
        <v>88376645</v>
      </c>
    </row>
    <row r="11" spans="1:21">
      <c r="A11" s="15" t="s">
        <v>25</v>
      </c>
      <c r="B11" s="61">
        <v>10193</v>
      </c>
      <c r="C11" s="61">
        <v>26475</v>
      </c>
      <c r="D11" s="62">
        <v>19.399999999999999</v>
      </c>
      <c r="E11" s="61">
        <v>5178814</v>
      </c>
      <c r="F11" s="61">
        <v>1671119</v>
      </c>
      <c r="H11" t="s">
        <v>467</v>
      </c>
      <c r="I11" s="234">
        <v>8032244</v>
      </c>
      <c r="J11" s="234">
        <v>669354</v>
      </c>
      <c r="K11" s="235">
        <v>21.7</v>
      </c>
      <c r="M11" s="15" t="s">
        <v>467</v>
      </c>
      <c r="N11" s="247">
        <v>15902613</v>
      </c>
      <c r="O11" s="239">
        <v>1325218</v>
      </c>
      <c r="P11" s="252">
        <v>12.6</v>
      </c>
      <c r="Q11" s="247">
        <v>105145</v>
      </c>
      <c r="S11" s="15" t="s">
        <v>467</v>
      </c>
      <c r="T11" s="247">
        <v>307569124</v>
      </c>
      <c r="U11" s="247">
        <v>103678139</v>
      </c>
    </row>
    <row r="12" spans="1:21">
      <c r="A12" s="15" t="s">
        <v>26</v>
      </c>
      <c r="B12" s="61">
        <v>10419</v>
      </c>
      <c r="C12" s="61">
        <v>26650</v>
      </c>
      <c r="D12" s="62">
        <v>19.600000000000001</v>
      </c>
      <c r="E12" s="61">
        <v>6241550</v>
      </c>
      <c r="F12" s="61">
        <v>2024326</v>
      </c>
      <c r="H12" t="s">
        <v>468</v>
      </c>
      <c r="I12" s="234">
        <v>8308540</v>
      </c>
      <c r="J12" s="234">
        <v>692378</v>
      </c>
      <c r="K12" s="235">
        <v>21.7</v>
      </c>
      <c r="M12" s="15" t="s">
        <v>468</v>
      </c>
      <c r="N12" s="247">
        <v>16188002</v>
      </c>
      <c r="O12" s="239">
        <v>1349000</v>
      </c>
      <c r="P12" s="252">
        <v>12.7</v>
      </c>
      <c r="Q12" s="247">
        <v>107595</v>
      </c>
      <c r="S12" s="15" t="s">
        <v>468</v>
      </c>
      <c r="T12" s="247">
        <v>383083437</v>
      </c>
      <c r="U12" s="247">
        <v>124156532</v>
      </c>
    </row>
    <row r="13" spans="1:21">
      <c r="A13" s="15" t="s">
        <v>27</v>
      </c>
      <c r="B13" s="61">
        <v>10192</v>
      </c>
      <c r="C13" s="61">
        <v>25533</v>
      </c>
      <c r="D13" s="62">
        <v>18.8</v>
      </c>
      <c r="E13" s="61">
        <v>7010118</v>
      </c>
      <c r="F13" s="61">
        <v>2422793</v>
      </c>
      <c r="H13" t="s">
        <v>469</v>
      </c>
      <c r="I13" s="234">
        <v>8358481</v>
      </c>
      <c r="J13" s="234">
        <v>696540</v>
      </c>
      <c r="K13" s="235">
        <v>21.6</v>
      </c>
      <c r="M13" s="15" t="s">
        <v>469</v>
      </c>
      <c r="N13" s="247">
        <v>16146592</v>
      </c>
      <c r="O13" s="239">
        <v>1345549</v>
      </c>
      <c r="P13" s="252">
        <v>12.4</v>
      </c>
      <c r="Q13" s="247">
        <v>109104</v>
      </c>
      <c r="S13" s="15" t="s">
        <v>469</v>
      </c>
      <c r="T13" s="247">
        <v>442045843</v>
      </c>
      <c r="U13" s="247">
        <v>154273698</v>
      </c>
    </row>
    <row r="14" spans="1:21">
      <c r="A14" s="15" t="s">
        <v>28</v>
      </c>
      <c r="B14" s="61">
        <v>9615</v>
      </c>
      <c r="C14" s="61">
        <v>23503</v>
      </c>
      <c r="D14" s="62">
        <v>17.2</v>
      </c>
      <c r="E14" s="61">
        <v>8857263</v>
      </c>
      <c r="F14" s="61">
        <v>2737789</v>
      </c>
      <c r="H14" t="s">
        <v>470</v>
      </c>
      <c r="I14" s="234">
        <v>8264834</v>
      </c>
      <c r="J14" s="234">
        <v>688736</v>
      </c>
      <c r="K14" s="235">
        <v>21</v>
      </c>
      <c r="M14" s="15" t="s">
        <v>470</v>
      </c>
      <c r="N14" s="247">
        <v>15748062</v>
      </c>
      <c r="O14" s="239">
        <v>1312339</v>
      </c>
      <c r="P14" s="252">
        <v>11.9</v>
      </c>
      <c r="Q14" s="247">
        <v>110573</v>
      </c>
      <c r="S14" s="15" t="s">
        <v>470</v>
      </c>
      <c r="T14" s="247">
        <v>567894092</v>
      </c>
      <c r="U14" s="247">
        <v>190105027</v>
      </c>
    </row>
    <row r="15" spans="1:21">
      <c r="A15" s="15" t="s">
        <v>29</v>
      </c>
      <c r="B15" s="61">
        <v>9183</v>
      </c>
      <c r="C15" s="61">
        <v>23110</v>
      </c>
      <c r="D15" s="62">
        <v>16.100000000000001</v>
      </c>
      <c r="E15" s="61">
        <v>9355533</v>
      </c>
      <c r="F15" s="61">
        <v>3061666</v>
      </c>
      <c r="H15" t="s">
        <v>471</v>
      </c>
      <c r="I15" s="234">
        <v>8490171</v>
      </c>
      <c r="J15" s="234">
        <v>707514</v>
      </c>
      <c r="K15" s="235">
        <v>21.5</v>
      </c>
      <c r="M15" s="15" t="s">
        <v>471</v>
      </c>
      <c r="N15" s="247">
        <v>16190758</v>
      </c>
      <c r="O15" s="239">
        <v>1349230</v>
      </c>
      <c r="P15" s="252">
        <v>12.1</v>
      </c>
      <c r="Q15" s="247">
        <v>111940</v>
      </c>
      <c r="S15" s="15" t="s">
        <v>471</v>
      </c>
      <c r="T15" s="247">
        <v>676413282</v>
      </c>
      <c r="U15" s="247">
        <v>232489141</v>
      </c>
    </row>
    <row r="16" spans="1:21">
      <c r="A16" s="15" t="s">
        <v>30</v>
      </c>
      <c r="B16" s="61">
        <v>8774</v>
      </c>
      <c r="C16" s="61">
        <v>21423</v>
      </c>
      <c r="D16" s="62">
        <v>15.4</v>
      </c>
      <c r="E16" s="61">
        <v>10083396</v>
      </c>
      <c r="F16" s="61">
        <v>3243013</v>
      </c>
      <c r="H16" t="s">
        <v>472</v>
      </c>
      <c r="I16" s="234">
        <v>8515354</v>
      </c>
      <c r="J16" s="234">
        <v>709613</v>
      </c>
      <c r="K16" s="235">
        <v>20.7</v>
      </c>
      <c r="M16" s="15" t="s">
        <v>472</v>
      </c>
      <c r="N16" s="247">
        <v>16299790</v>
      </c>
      <c r="O16" s="239">
        <v>1358316</v>
      </c>
      <c r="P16" s="252">
        <v>12</v>
      </c>
      <c r="Q16" s="247">
        <v>113094</v>
      </c>
      <c r="S16" s="15" t="s">
        <v>472</v>
      </c>
      <c r="T16" s="247">
        <v>785792878</v>
      </c>
      <c r="U16" s="247">
        <v>256646276</v>
      </c>
    </row>
    <row r="17" spans="1:21">
      <c r="A17" s="15" t="s">
        <v>31</v>
      </c>
      <c r="B17" s="61">
        <v>8521</v>
      </c>
      <c r="C17" s="61">
        <v>20660</v>
      </c>
      <c r="D17" s="62">
        <v>14.8</v>
      </c>
      <c r="E17" s="61">
        <v>10704589</v>
      </c>
      <c r="F17" s="61">
        <v>3679351</v>
      </c>
      <c r="H17" t="s">
        <v>473</v>
      </c>
      <c r="I17" s="234">
        <v>8683004</v>
      </c>
      <c r="J17" s="234">
        <v>723587</v>
      </c>
      <c r="K17" s="235">
        <v>21</v>
      </c>
      <c r="M17" s="15" t="s">
        <v>473</v>
      </c>
      <c r="N17" s="247">
        <v>16717534</v>
      </c>
      <c r="O17" s="239">
        <v>1393128</v>
      </c>
      <c r="P17" s="252">
        <v>12.2</v>
      </c>
      <c r="Q17" s="247">
        <v>114165</v>
      </c>
      <c r="S17" s="15" t="s">
        <v>473</v>
      </c>
      <c r="T17" s="247">
        <v>889386614</v>
      </c>
      <c r="U17" s="247">
        <v>307006732</v>
      </c>
    </row>
    <row r="18" spans="1:21">
      <c r="A18" s="15" t="s">
        <v>32</v>
      </c>
      <c r="B18" s="61">
        <v>8318</v>
      </c>
      <c r="C18" s="61">
        <v>19980</v>
      </c>
      <c r="D18" s="62">
        <v>14.2</v>
      </c>
      <c r="E18" s="61">
        <v>11515701</v>
      </c>
      <c r="F18" s="61">
        <v>4049095</v>
      </c>
      <c r="H18" t="s">
        <v>474</v>
      </c>
      <c r="I18" s="234">
        <v>8870923</v>
      </c>
      <c r="J18" s="234">
        <v>739244</v>
      </c>
      <c r="K18" s="235">
        <v>21.4</v>
      </c>
      <c r="M18" s="15" t="s">
        <v>474</v>
      </c>
      <c r="N18" s="247">
        <v>17139126</v>
      </c>
      <c r="O18" s="239">
        <v>1428261</v>
      </c>
      <c r="P18" s="252">
        <v>12.4</v>
      </c>
      <c r="Q18" s="247">
        <v>115190</v>
      </c>
      <c r="S18" s="15" t="s">
        <v>474</v>
      </c>
      <c r="T18" s="247">
        <v>1036658277</v>
      </c>
      <c r="U18" s="247">
        <v>351992357</v>
      </c>
    </row>
    <row r="19" spans="1:21">
      <c r="A19" s="15" t="s">
        <v>33</v>
      </c>
      <c r="B19" s="61">
        <v>8099</v>
      </c>
      <c r="C19" s="61">
        <v>19054</v>
      </c>
      <c r="D19" s="62">
        <v>13.5</v>
      </c>
      <c r="E19" s="61">
        <v>12012669</v>
      </c>
      <c r="F19" s="61">
        <v>4114863</v>
      </c>
      <c r="H19" t="s">
        <v>475</v>
      </c>
      <c r="I19" s="234">
        <v>8938091</v>
      </c>
      <c r="J19" s="234">
        <v>744841</v>
      </c>
      <c r="K19" s="235">
        <v>21.4</v>
      </c>
      <c r="M19" s="15" t="s">
        <v>475</v>
      </c>
      <c r="N19" s="247">
        <v>17165854</v>
      </c>
      <c r="O19" s="239">
        <v>1430488</v>
      </c>
      <c r="P19" s="252">
        <v>12.3</v>
      </c>
      <c r="Q19" s="247">
        <v>116155</v>
      </c>
      <c r="S19" s="15" t="s">
        <v>475</v>
      </c>
      <c r="T19" s="247">
        <v>1111397399</v>
      </c>
      <c r="U19" s="247">
        <v>373987338</v>
      </c>
    </row>
    <row r="20" spans="1:21">
      <c r="A20" s="15" t="s">
        <v>34</v>
      </c>
      <c r="B20" s="61">
        <v>8000</v>
      </c>
      <c r="C20" s="61">
        <v>18403</v>
      </c>
      <c r="D20" s="62">
        <v>13.1</v>
      </c>
      <c r="E20" s="61">
        <v>12048753</v>
      </c>
      <c r="F20" s="61">
        <v>4362376</v>
      </c>
      <c r="H20" t="s">
        <v>476</v>
      </c>
      <c r="I20" s="234">
        <v>8963968</v>
      </c>
      <c r="J20" s="234">
        <v>746997</v>
      </c>
      <c r="K20" s="235">
        <v>21.1</v>
      </c>
      <c r="M20" s="15" t="s">
        <v>476</v>
      </c>
      <c r="N20" s="247">
        <v>17123811</v>
      </c>
      <c r="O20" s="239">
        <v>1426984</v>
      </c>
      <c r="P20" s="252">
        <v>12.2</v>
      </c>
      <c r="Q20" s="247">
        <v>117060</v>
      </c>
      <c r="S20" s="15" t="s">
        <v>476</v>
      </c>
      <c r="T20" s="247">
        <v>1155279657</v>
      </c>
      <c r="U20" s="247">
        <v>401965602</v>
      </c>
    </row>
    <row r="21" spans="1:21">
      <c r="A21" s="15" t="s">
        <v>35</v>
      </c>
      <c r="B21" s="61">
        <v>7946</v>
      </c>
      <c r="C21" s="61">
        <v>18066</v>
      </c>
      <c r="D21" s="62">
        <v>12.7</v>
      </c>
      <c r="E21" s="61">
        <v>12733039</v>
      </c>
      <c r="F21" s="61">
        <v>4710092</v>
      </c>
      <c r="H21" t="s">
        <v>477</v>
      </c>
      <c r="I21" s="234">
        <v>9080712</v>
      </c>
      <c r="J21" s="234">
        <v>756726</v>
      </c>
      <c r="K21" s="235">
        <v>20.9</v>
      </c>
      <c r="M21" s="15" t="s">
        <v>477</v>
      </c>
      <c r="N21" s="247">
        <v>17270712</v>
      </c>
      <c r="O21" s="239">
        <v>1439226</v>
      </c>
      <c r="P21" s="252">
        <v>12.2</v>
      </c>
      <c r="Q21" s="247">
        <v>117902</v>
      </c>
      <c r="S21" s="15" t="s">
        <v>477</v>
      </c>
      <c r="T21" s="247">
        <v>1236303814</v>
      </c>
      <c r="U21" s="247">
        <v>443485927</v>
      </c>
    </row>
    <row r="22" spans="1:21">
      <c r="A22" s="15" t="s">
        <v>36</v>
      </c>
      <c r="B22" s="61">
        <v>7779</v>
      </c>
      <c r="C22" s="61">
        <v>17349</v>
      </c>
      <c r="D22" s="62">
        <v>12.2</v>
      </c>
      <c r="E22" s="61">
        <v>13396406</v>
      </c>
      <c r="F22" s="61">
        <v>4944153</v>
      </c>
      <c r="H22" t="s">
        <v>478</v>
      </c>
      <c r="I22" s="234">
        <v>9244655</v>
      </c>
      <c r="J22" s="234">
        <v>770388</v>
      </c>
      <c r="K22" s="235">
        <v>21.3</v>
      </c>
      <c r="M22" s="15" t="s">
        <v>478</v>
      </c>
      <c r="N22" s="247">
        <v>17488592</v>
      </c>
      <c r="O22" s="239">
        <v>1457383</v>
      </c>
      <c r="P22" s="252">
        <v>12.3</v>
      </c>
      <c r="Q22" s="247">
        <v>118728</v>
      </c>
      <c r="S22" s="15" t="s">
        <v>478</v>
      </c>
      <c r="T22" s="247">
        <v>1329923112</v>
      </c>
      <c r="U22" s="247">
        <v>483193164</v>
      </c>
    </row>
    <row r="23" spans="1:21">
      <c r="A23" s="15" t="s">
        <v>37</v>
      </c>
      <c r="B23" s="61">
        <v>7814</v>
      </c>
      <c r="C23" s="61">
        <v>17055</v>
      </c>
      <c r="D23" s="62">
        <v>12</v>
      </c>
      <c r="E23" s="61">
        <v>13922450</v>
      </c>
      <c r="F23" s="61">
        <v>5164959</v>
      </c>
      <c r="H23" t="s">
        <v>479</v>
      </c>
      <c r="I23" s="234">
        <v>9387183</v>
      </c>
      <c r="J23" s="234">
        <v>782265</v>
      </c>
      <c r="K23" s="235">
        <v>21.4</v>
      </c>
      <c r="M23" s="15" t="s">
        <v>479</v>
      </c>
      <c r="N23" s="247">
        <v>17618943</v>
      </c>
      <c r="O23" s="239">
        <v>1468245</v>
      </c>
      <c r="P23" s="252">
        <v>12.3</v>
      </c>
      <c r="Q23" s="247">
        <v>119536</v>
      </c>
      <c r="S23" s="15" t="s">
        <v>479</v>
      </c>
      <c r="T23" s="247">
        <v>1400890617</v>
      </c>
      <c r="U23" s="247">
        <v>508978325</v>
      </c>
    </row>
    <row r="24" spans="1:21">
      <c r="A24" s="15" t="s">
        <v>38</v>
      </c>
      <c r="B24" s="61">
        <v>7752</v>
      </c>
      <c r="C24" s="61">
        <v>16684</v>
      </c>
      <c r="D24" s="62">
        <v>11.7</v>
      </c>
      <c r="E24" s="61">
        <v>13938142</v>
      </c>
      <c r="F24" s="61">
        <v>5271010</v>
      </c>
      <c r="H24" t="s">
        <v>480</v>
      </c>
      <c r="I24" s="234">
        <v>9475223</v>
      </c>
      <c r="J24" s="234">
        <v>789602</v>
      </c>
      <c r="K24" s="235">
        <v>21.1</v>
      </c>
      <c r="M24" s="15" t="s">
        <v>480</v>
      </c>
      <c r="N24" s="247">
        <v>17633481</v>
      </c>
      <c r="O24" s="239">
        <v>1469457</v>
      </c>
      <c r="P24" s="252">
        <v>12.2</v>
      </c>
      <c r="Q24" s="247">
        <v>120305</v>
      </c>
      <c r="S24" s="15" t="s">
        <v>480</v>
      </c>
      <c r="T24" s="247">
        <v>1462478857</v>
      </c>
      <c r="U24" s="247">
        <v>531182261</v>
      </c>
    </row>
    <row r="25" spans="1:21">
      <c r="A25" s="15" t="s">
        <v>39</v>
      </c>
      <c r="B25" s="61">
        <v>7493</v>
      </c>
      <c r="C25" s="61">
        <v>15761</v>
      </c>
      <c r="D25" s="62">
        <v>11</v>
      </c>
      <c r="E25" s="61">
        <v>13588803</v>
      </c>
      <c r="F25" s="61">
        <v>5216348</v>
      </c>
      <c r="H25" t="s">
        <v>481</v>
      </c>
      <c r="I25" s="234">
        <v>9366083</v>
      </c>
      <c r="J25" s="234">
        <v>780507</v>
      </c>
      <c r="K25" s="235">
        <v>21</v>
      </c>
      <c r="M25" s="15" t="s">
        <v>481</v>
      </c>
      <c r="N25" s="247">
        <v>17173407</v>
      </c>
      <c r="O25" s="239">
        <v>1431117</v>
      </c>
      <c r="P25" s="252">
        <v>11.8</v>
      </c>
      <c r="Q25" s="247">
        <v>121049</v>
      </c>
      <c r="S25" s="15" t="s">
        <v>481</v>
      </c>
      <c r="T25" s="247">
        <v>1502711230</v>
      </c>
      <c r="U25" s="247">
        <v>537587643</v>
      </c>
    </row>
    <row r="26" spans="1:21">
      <c r="A26" s="15" t="s">
        <v>40</v>
      </c>
      <c r="B26" s="61">
        <v>7008</v>
      </c>
      <c r="C26" s="61">
        <v>14483</v>
      </c>
      <c r="D26" s="62">
        <v>10.199999999999999</v>
      </c>
      <c r="E26" s="61">
        <v>13087783</v>
      </c>
      <c r="F26" s="61">
        <v>4841115</v>
      </c>
      <c r="H26" t="s">
        <v>482</v>
      </c>
      <c r="I26" s="234">
        <v>8956257</v>
      </c>
      <c r="J26" s="234">
        <v>746355</v>
      </c>
      <c r="K26" s="235">
        <v>19.899999999999999</v>
      </c>
      <c r="M26" s="15" t="s">
        <v>482</v>
      </c>
      <c r="N26" s="247">
        <v>16177955</v>
      </c>
      <c r="O26" s="239">
        <v>1348163</v>
      </c>
      <c r="P26" s="252">
        <v>11.1</v>
      </c>
      <c r="Q26" s="247">
        <v>121660</v>
      </c>
      <c r="S26" s="15" t="s">
        <v>482</v>
      </c>
      <c r="T26" s="247">
        <v>1471031877</v>
      </c>
      <c r="U26" s="247">
        <v>513110013</v>
      </c>
    </row>
    <row r="27" spans="1:21">
      <c r="A27" s="15" t="s">
        <v>41</v>
      </c>
      <c r="B27" s="61">
        <v>6596</v>
      </c>
      <c r="C27" s="61">
        <v>13221</v>
      </c>
      <c r="D27" s="62">
        <v>9.3000000000000007</v>
      </c>
      <c r="E27" s="61">
        <v>12720695</v>
      </c>
      <c r="F27" s="61">
        <v>4499773</v>
      </c>
      <c r="H27" t="s">
        <v>483</v>
      </c>
      <c r="I27" s="234">
        <v>8565895</v>
      </c>
      <c r="J27" s="234">
        <v>713825</v>
      </c>
      <c r="K27" s="235">
        <v>18.8</v>
      </c>
      <c r="M27" s="15" t="s">
        <v>483</v>
      </c>
      <c r="N27" s="247">
        <v>15193510</v>
      </c>
      <c r="O27" s="239">
        <v>1266126</v>
      </c>
      <c r="P27" s="252">
        <v>10.4</v>
      </c>
      <c r="Q27" s="247">
        <v>122239</v>
      </c>
      <c r="S27" s="15" t="s">
        <v>483</v>
      </c>
      <c r="T27" s="247">
        <v>1432475343</v>
      </c>
      <c r="U27" s="247">
        <v>493566022</v>
      </c>
    </row>
    <row r="28" spans="1:21">
      <c r="A28" s="15" t="s">
        <v>42</v>
      </c>
      <c r="B28" s="61">
        <v>6182</v>
      </c>
      <c r="C28" s="61">
        <v>12011</v>
      </c>
      <c r="D28" s="62">
        <v>8.4</v>
      </c>
      <c r="E28" s="61">
        <v>11886791</v>
      </c>
      <c r="F28" s="61">
        <v>4282309</v>
      </c>
      <c r="H28" t="s">
        <v>484</v>
      </c>
      <c r="I28" s="234">
        <v>8172213</v>
      </c>
      <c r="J28" s="234">
        <v>681018</v>
      </c>
      <c r="K28" s="235">
        <v>17.399999999999999</v>
      </c>
      <c r="M28" s="15" t="s">
        <v>484</v>
      </c>
      <c r="N28" s="247">
        <v>14115099</v>
      </c>
      <c r="O28" s="239">
        <v>1176258</v>
      </c>
      <c r="P28" s="252">
        <v>9.6</v>
      </c>
      <c r="Q28" s="247">
        <v>122745</v>
      </c>
      <c r="S28" s="15" t="s">
        <v>484</v>
      </c>
      <c r="T28" s="247">
        <v>1367434783</v>
      </c>
      <c r="U28" s="247">
        <v>480694946</v>
      </c>
    </row>
    <row r="29" spans="1:21">
      <c r="A29" s="15" t="s">
        <v>43</v>
      </c>
      <c r="B29" s="61">
        <v>5893</v>
      </c>
      <c r="C29" s="61">
        <v>11102</v>
      </c>
      <c r="D29" s="62">
        <v>7.8</v>
      </c>
      <c r="E29" s="61">
        <v>11144802</v>
      </c>
      <c r="F29" s="61">
        <v>3993517</v>
      </c>
      <c r="H29" t="s">
        <v>485</v>
      </c>
      <c r="I29" s="234">
        <v>7858977</v>
      </c>
      <c r="J29" s="234">
        <v>654915</v>
      </c>
      <c r="K29" s="235">
        <v>16.600000000000001</v>
      </c>
      <c r="M29" s="15" t="s">
        <v>485</v>
      </c>
      <c r="N29" s="247">
        <v>13194245</v>
      </c>
      <c r="O29" s="239">
        <v>1099520</v>
      </c>
      <c r="P29" s="252">
        <v>8.9</v>
      </c>
      <c r="Q29" s="247">
        <v>123205</v>
      </c>
      <c r="S29" s="15" t="s">
        <v>485</v>
      </c>
      <c r="T29" s="247">
        <v>1345670882</v>
      </c>
      <c r="U29" s="247">
        <v>460497960</v>
      </c>
    </row>
    <row r="30" spans="1:21">
      <c r="A30" s="15" t="s">
        <v>45</v>
      </c>
      <c r="B30" s="61">
        <v>5575</v>
      </c>
      <c r="C30" s="61">
        <v>10182</v>
      </c>
      <c r="D30" s="62">
        <v>7.2</v>
      </c>
      <c r="E30" s="61">
        <v>10511937</v>
      </c>
      <c r="F30" s="61">
        <v>3765279</v>
      </c>
      <c r="H30" t="s">
        <v>486</v>
      </c>
      <c r="I30" s="234">
        <v>7485054</v>
      </c>
      <c r="J30" s="234">
        <v>623755</v>
      </c>
      <c r="K30" s="235">
        <v>15.5</v>
      </c>
      <c r="M30" s="15" t="s">
        <v>486</v>
      </c>
      <c r="N30" s="247">
        <v>12178098</v>
      </c>
      <c r="O30" s="239">
        <v>1014842</v>
      </c>
      <c r="P30" s="252">
        <v>8.1999999999999993</v>
      </c>
      <c r="Q30" s="247">
        <v>123611</v>
      </c>
      <c r="S30" s="15" t="s">
        <v>486</v>
      </c>
      <c r="T30" s="247">
        <v>1292777625</v>
      </c>
      <c r="U30" s="247">
        <v>439999785</v>
      </c>
    </row>
    <row r="31" spans="1:21">
      <c r="A31" s="15" t="s">
        <v>46</v>
      </c>
      <c r="B31" s="61">
        <v>5266</v>
      </c>
      <c r="C31" s="61">
        <v>9193</v>
      </c>
      <c r="D31" s="62">
        <v>6.5</v>
      </c>
      <c r="E31" s="61">
        <v>10008972</v>
      </c>
      <c r="F31" s="61">
        <v>3581394</v>
      </c>
      <c r="H31" t="s">
        <v>487</v>
      </c>
      <c r="I31" s="234">
        <v>7208368</v>
      </c>
      <c r="J31" s="234">
        <v>600697</v>
      </c>
      <c r="K31" s="235">
        <v>14.8</v>
      </c>
      <c r="M31" s="15" t="s">
        <v>487</v>
      </c>
      <c r="N31" s="247">
        <v>11356484</v>
      </c>
      <c r="O31" s="239">
        <v>946374</v>
      </c>
      <c r="P31" s="252">
        <v>7.6</v>
      </c>
      <c r="Q31" s="247">
        <v>124101</v>
      </c>
      <c r="S31" s="15" t="s">
        <v>487</v>
      </c>
      <c r="T31" s="247">
        <v>1282656143</v>
      </c>
      <c r="U31" s="247">
        <v>433594453</v>
      </c>
    </row>
    <row r="32" spans="1:21">
      <c r="A32" s="15" t="s">
        <v>47</v>
      </c>
      <c r="B32" s="61">
        <v>5084</v>
      </c>
      <c r="C32" s="61">
        <v>8405</v>
      </c>
      <c r="D32" s="62">
        <v>5.9</v>
      </c>
      <c r="E32" s="61">
        <v>10103146</v>
      </c>
      <c r="F32" s="61">
        <v>3483865</v>
      </c>
      <c r="H32" t="s">
        <v>488</v>
      </c>
      <c r="I32" s="234">
        <v>7031662</v>
      </c>
      <c r="J32" s="234">
        <v>585972</v>
      </c>
      <c r="K32" s="235">
        <v>14.2</v>
      </c>
      <c r="M32" s="15" t="s">
        <v>488</v>
      </c>
      <c r="N32" s="247">
        <v>10781987</v>
      </c>
      <c r="O32" s="239">
        <v>898499</v>
      </c>
      <c r="P32" s="252">
        <v>7.2</v>
      </c>
      <c r="Q32" s="247">
        <v>124567</v>
      </c>
      <c r="S32" s="15" t="s">
        <v>488</v>
      </c>
      <c r="T32" s="247">
        <v>1300997796</v>
      </c>
      <c r="U32" s="247">
        <v>431914408</v>
      </c>
    </row>
    <row r="33" spans="1:21">
      <c r="A33" s="15" t="s">
        <v>48</v>
      </c>
      <c r="B33" s="61">
        <v>4981</v>
      </c>
      <c r="C33" s="61">
        <v>8036</v>
      </c>
      <c r="D33" s="62">
        <v>5.7</v>
      </c>
      <c r="E33" s="61">
        <v>10090140</v>
      </c>
      <c r="F33" s="61">
        <v>3464685</v>
      </c>
      <c r="H33" t="s">
        <v>489</v>
      </c>
      <c r="I33" s="234">
        <v>7033277</v>
      </c>
      <c r="J33" s="234">
        <v>586106</v>
      </c>
      <c r="K33" s="235">
        <v>14</v>
      </c>
      <c r="M33" s="15" t="s">
        <v>489</v>
      </c>
      <c r="N33" s="247">
        <v>10597348</v>
      </c>
      <c r="O33" s="239">
        <v>883112</v>
      </c>
      <c r="P33" s="252">
        <v>7.1</v>
      </c>
      <c r="Q33" s="247">
        <v>124938</v>
      </c>
      <c r="S33" s="15" t="s">
        <v>489</v>
      </c>
      <c r="T33" s="247">
        <v>1337803754</v>
      </c>
      <c r="U33" s="247">
        <v>443151255</v>
      </c>
    </row>
    <row r="34" spans="1:21">
      <c r="A34" s="15" t="s">
        <v>49</v>
      </c>
      <c r="B34" s="61">
        <v>4930</v>
      </c>
      <c r="C34" s="61">
        <v>7715</v>
      </c>
      <c r="D34" s="62">
        <v>5.4</v>
      </c>
      <c r="E34" s="61">
        <v>10098455</v>
      </c>
      <c r="F34" s="61">
        <v>3399297</v>
      </c>
      <c r="H34" t="s">
        <v>490</v>
      </c>
      <c r="I34" s="234">
        <v>7144889</v>
      </c>
      <c r="J34" s="234">
        <v>595407</v>
      </c>
      <c r="K34" s="235">
        <v>14.2</v>
      </c>
      <c r="M34" s="15" t="s">
        <v>490</v>
      </c>
      <c r="N34" s="247">
        <v>10618939</v>
      </c>
      <c r="O34" s="239">
        <v>884912</v>
      </c>
      <c r="P34" s="252">
        <v>7.1</v>
      </c>
      <c r="Q34" s="247">
        <v>125265</v>
      </c>
      <c r="S34" s="15" t="s">
        <v>490</v>
      </c>
      <c r="T34" s="247">
        <v>1383897964</v>
      </c>
      <c r="U34" s="247">
        <v>458503813</v>
      </c>
    </row>
    <row r="35" spans="1:21">
      <c r="A35" s="15" t="s">
        <v>50</v>
      </c>
      <c r="B35" s="61">
        <v>4852</v>
      </c>
      <c r="C35" s="61">
        <v>7396</v>
      </c>
      <c r="D35" s="62">
        <v>5.2</v>
      </c>
      <c r="E35" s="61">
        <v>10635621</v>
      </c>
      <c r="F35" s="61">
        <v>3323705</v>
      </c>
      <c r="H35" t="s">
        <v>491</v>
      </c>
      <c r="I35" s="234">
        <v>7223101</v>
      </c>
      <c r="J35" s="234">
        <v>601925</v>
      </c>
      <c r="K35" s="235">
        <v>14.8</v>
      </c>
      <c r="M35" s="15" t="s">
        <v>491</v>
      </c>
      <c r="N35" s="247">
        <v>10586753</v>
      </c>
      <c r="O35" s="239">
        <v>882229</v>
      </c>
      <c r="P35" s="252">
        <v>7</v>
      </c>
      <c r="Q35" s="247">
        <v>125570</v>
      </c>
      <c r="S35" s="15" t="s">
        <v>491</v>
      </c>
      <c r="T35" s="247">
        <v>1484893842</v>
      </c>
      <c r="U35" s="247">
        <v>465621324</v>
      </c>
    </row>
    <row r="36" spans="1:21">
      <c r="A36" s="15" t="s">
        <v>51</v>
      </c>
      <c r="B36" s="61">
        <v>4823</v>
      </c>
      <c r="C36" s="61">
        <v>7206</v>
      </c>
      <c r="D36" s="62">
        <v>5.0999999999999996</v>
      </c>
      <c r="E36" s="61">
        <v>10563677</v>
      </c>
      <c r="F36" s="61">
        <v>3367794</v>
      </c>
      <c r="H36" t="s">
        <v>492</v>
      </c>
      <c r="I36" s="234">
        <v>7357272</v>
      </c>
      <c r="J36" s="234">
        <v>613106</v>
      </c>
      <c r="K36" s="235">
        <v>14</v>
      </c>
      <c r="M36" s="15" t="s">
        <v>492</v>
      </c>
      <c r="N36" s="247">
        <v>10649395</v>
      </c>
      <c r="O36" s="239">
        <v>887450</v>
      </c>
      <c r="P36" s="252">
        <v>7.1</v>
      </c>
      <c r="Q36" s="247">
        <v>125859</v>
      </c>
      <c r="S36" s="15" t="s">
        <v>492</v>
      </c>
      <c r="T36" s="247">
        <v>1513697147</v>
      </c>
      <c r="U36" s="247">
        <v>488825236</v>
      </c>
    </row>
    <row r="37" spans="1:21">
      <c r="A37" s="15" t="s">
        <v>52</v>
      </c>
      <c r="B37" s="61">
        <v>4806</v>
      </c>
      <c r="C37" s="61">
        <v>7031</v>
      </c>
      <c r="D37" s="62">
        <v>4.95</v>
      </c>
      <c r="E37" s="61">
        <v>10996906</v>
      </c>
      <c r="F37" s="61">
        <v>3414934</v>
      </c>
      <c r="H37" t="s">
        <v>493</v>
      </c>
      <c r="I37" s="234">
        <v>7577856</v>
      </c>
      <c r="J37" s="234">
        <v>631488</v>
      </c>
      <c r="K37" s="235">
        <v>14.1</v>
      </c>
      <c r="M37" s="15" t="s">
        <v>493</v>
      </c>
      <c r="N37" s="247">
        <v>10867069</v>
      </c>
      <c r="O37" s="239">
        <v>905589</v>
      </c>
      <c r="P37" s="252">
        <v>7.2</v>
      </c>
      <c r="Q37" s="247">
        <v>126157</v>
      </c>
      <c r="S37" s="15" t="s">
        <v>493</v>
      </c>
      <c r="T37" s="247">
        <v>1604285064</v>
      </c>
      <c r="U37" s="247">
        <v>521340874</v>
      </c>
    </row>
    <row r="38" spans="1:21">
      <c r="A38" s="15" t="s">
        <v>53</v>
      </c>
      <c r="B38" s="61">
        <v>4893</v>
      </c>
      <c r="C38" s="61">
        <v>7038</v>
      </c>
      <c r="D38" s="62">
        <v>4.96</v>
      </c>
      <c r="E38" s="61">
        <v>11296098</v>
      </c>
      <c r="F38" s="61">
        <v>3492568</v>
      </c>
      <c r="H38" t="s">
        <v>494</v>
      </c>
      <c r="I38" s="234">
        <v>7956725</v>
      </c>
      <c r="J38" s="234">
        <v>663060</v>
      </c>
      <c r="K38" s="236">
        <v>14.9</v>
      </c>
      <c r="M38" s="15" t="s">
        <v>494</v>
      </c>
      <c r="N38" s="247">
        <v>11363923</v>
      </c>
      <c r="O38" s="239">
        <v>946994</v>
      </c>
      <c r="P38" s="252">
        <v>7.5</v>
      </c>
      <c r="Q38" s="247">
        <v>126472</v>
      </c>
      <c r="S38" s="15" t="s">
        <v>494</v>
      </c>
      <c r="T38" s="247">
        <v>1696061063</v>
      </c>
      <c r="U38" s="247">
        <v>557855734</v>
      </c>
    </row>
    <row r="39" spans="1:21">
      <c r="A39" s="15" t="s">
        <v>54</v>
      </c>
      <c r="B39" s="61">
        <v>5037</v>
      </c>
      <c r="C39" s="61">
        <v>7191</v>
      </c>
      <c r="D39" s="62">
        <v>5.07</v>
      </c>
      <c r="E39" s="61">
        <v>11315516</v>
      </c>
      <c r="F39" s="61">
        <v>3554432</v>
      </c>
      <c r="H39" t="s">
        <v>495</v>
      </c>
      <c r="I39" s="234">
        <v>8448659</v>
      </c>
      <c r="J39" s="234">
        <v>704055</v>
      </c>
      <c r="K39" s="236">
        <v>15.7</v>
      </c>
      <c r="M39" s="15" t="s">
        <v>495</v>
      </c>
      <c r="N39" s="247">
        <v>12053666</v>
      </c>
      <c r="O39" s="239">
        <v>1004472</v>
      </c>
      <c r="P39" s="252">
        <v>7.9</v>
      </c>
      <c r="Q39" s="247">
        <v>126667</v>
      </c>
      <c r="S39" s="15" t="s">
        <v>495</v>
      </c>
      <c r="T39" s="247">
        <v>1826851094</v>
      </c>
      <c r="U39" s="247">
        <v>593605715</v>
      </c>
    </row>
    <row r="40" spans="1:21">
      <c r="A40" s="15" t="s">
        <v>59</v>
      </c>
      <c r="B40" s="61">
        <v>5274</v>
      </c>
      <c r="C40" s="61">
        <v>7493</v>
      </c>
      <c r="D40" s="62">
        <v>5.29</v>
      </c>
      <c r="E40" s="61">
        <v>11937307</v>
      </c>
      <c r="F40" s="61">
        <v>3747703</v>
      </c>
      <c r="H40" t="s">
        <v>496</v>
      </c>
      <c r="I40" s="234">
        <v>9015632</v>
      </c>
      <c r="J40" s="234">
        <v>751303</v>
      </c>
      <c r="K40" s="236">
        <v>16.5</v>
      </c>
      <c r="M40" s="15" t="s">
        <v>496</v>
      </c>
      <c r="N40" s="247">
        <v>12866887</v>
      </c>
      <c r="O40" s="239">
        <v>1072241</v>
      </c>
      <c r="P40" s="252">
        <v>8.4</v>
      </c>
      <c r="Q40" s="247">
        <v>126926</v>
      </c>
      <c r="S40" s="15" t="s">
        <v>496</v>
      </c>
      <c r="T40" s="247">
        <v>1939283470</v>
      </c>
      <c r="U40" s="247">
        <v>641003527</v>
      </c>
    </row>
    <row r="41" spans="1:21">
      <c r="A41" s="15" t="s">
        <v>60</v>
      </c>
      <c r="B41" s="61">
        <v>5594</v>
      </c>
      <c r="C41" s="61">
        <v>7894</v>
      </c>
      <c r="D41" s="62">
        <v>5.57</v>
      </c>
      <c r="E41" s="61">
        <v>12678162</v>
      </c>
      <c r="F41" s="61">
        <v>4017287</v>
      </c>
      <c r="H41" t="s">
        <v>497</v>
      </c>
      <c r="I41" s="234">
        <v>9662022</v>
      </c>
      <c r="J41" s="234">
        <v>805169</v>
      </c>
      <c r="K41" s="236">
        <v>17.600000000000001</v>
      </c>
      <c r="M41" s="15" t="s">
        <v>497</v>
      </c>
      <c r="N41" s="247">
        <v>13777056</v>
      </c>
      <c r="O41" s="239">
        <v>1148088</v>
      </c>
      <c r="P41" s="252">
        <v>9</v>
      </c>
      <c r="Q41" s="247">
        <v>127316</v>
      </c>
      <c r="S41" s="15" t="s">
        <v>497</v>
      </c>
      <c r="T41" s="247">
        <v>2077164958</v>
      </c>
      <c r="U41" s="247">
        <v>695069736</v>
      </c>
    </row>
    <row r="42" spans="1:21">
      <c r="A42" s="15" t="s">
        <v>61</v>
      </c>
      <c r="B42" s="61">
        <v>6082</v>
      </c>
      <c r="C42" s="61">
        <v>8637</v>
      </c>
      <c r="D42" s="62">
        <v>6.11</v>
      </c>
      <c r="E42" s="61">
        <v>13588403</v>
      </c>
      <c r="F42" s="61">
        <v>4456866</v>
      </c>
      <c r="H42" t="s">
        <v>498</v>
      </c>
      <c r="I42" s="234">
        <v>10451173</v>
      </c>
      <c r="J42" s="234">
        <v>870931</v>
      </c>
      <c r="K42" s="236">
        <v>18.899999999999999</v>
      </c>
      <c r="M42" s="15" t="s">
        <v>498</v>
      </c>
      <c r="N42" s="247">
        <v>14912681</v>
      </c>
      <c r="O42" s="239">
        <v>1242723</v>
      </c>
      <c r="P42" s="252">
        <v>9.8000000000000007</v>
      </c>
      <c r="Q42" s="247">
        <v>127486</v>
      </c>
      <c r="S42" s="15" t="s">
        <v>498</v>
      </c>
      <c r="T42" s="247">
        <v>2218138226</v>
      </c>
      <c r="U42" s="247">
        <v>760195683</v>
      </c>
    </row>
    <row r="43" spans="1:21">
      <c r="A43" s="15" t="s">
        <v>62</v>
      </c>
      <c r="B43" s="61">
        <v>6618</v>
      </c>
      <c r="C43" s="61">
        <v>9458</v>
      </c>
      <c r="D43" s="62">
        <v>6.72</v>
      </c>
      <c r="E43" s="61">
        <v>14811929</v>
      </c>
      <c r="F43" s="61">
        <v>4880723</v>
      </c>
      <c r="H43" t="s">
        <v>499</v>
      </c>
      <c r="I43" s="234">
        <v>11295238</v>
      </c>
      <c r="J43" s="234">
        <v>941270</v>
      </c>
      <c r="K43" s="236">
        <v>20.6</v>
      </c>
      <c r="M43" s="15" t="s">
        <v>499</v>
      </c>
      <c r="N43" s="247">
        <v>16131921</v>
      </c>
      <c r="O43" s="239">
        <v>1344327</v>
      </c>
      <c r="P43" s="252">
        <v>10.5</v>
      </c>
      <c r="Q43" s="247">
        <v>127694</v>
      </c>
      <c r="S43" s="15" t="s">
        <v>499</v>
      </c>
      <c r="T43" s="247">
        <v>2388111346</v>
      </c>
      <c r="U43" s="247">
        <v>818217352</v>
      </c>
    </row>
    <row r="44" spans="1:21">
      <c r="A44" s="15" t="s">
        <v>63</v>
      </c>
      <c r="B44" s="61">
        <v>7116</v>
      </c>
      <c r="C44" s="61">
        <v>10171</v>
      </c>
      <c r="D44" s="62">
        <v>7.26</v>
      </c>
      <c r="E44" s="61">
        <v>15517113</v>
      </c>
      <c r="F44" s="61">
        <v>5107211</v>
      </c>
      <c r="H44" t="s">
        <v>500</v>
      </c>
      <c r="I44" s="234">
        <v>11986644</v>
      </c>
      <c r="J44" s="234">
        <v>998887</v>
      </c>
      <c r="K44" s="236">
        <v>21.6</v>
      </c>
      <c r="M44" s="15" t="s">
        <v>500</v>
      </c>
      <c r="N44" s="247">
        <v>17080661</v>
      </c>
      <c r="O44" s="239">
        <v>1423388</v>
      </c>
      <c r="P44" s="252">
        <v>11.1</v>
      </c>
      <c r="Q44" s="247">
        <v>127787</v>
      </c>
      <c r="S44" s="15" t="s">
        <v>500</v>
      </c>
      <c r="T44" s="247">
        <v>2508966934</v>
      </c>
      <c r="U44" s="247">
        <v>840128460</v>
      </c>
    </row>
    <row r="45" spans="1:21">
      <c r="A45" s="15" t="s">
        <v>64</v>
      </c>
      <c r="B45" s="61">
        <v>7530</v>
      </c>
      <c r="C45" s="61">
        <v>10760</v>
      </c>
      <c r="D45" s="62">
        <v>7.71</v>
      </c>
      <c r="E45" s="61">
        <v>16119999</v>
      </c>
      <c r="F45" s="61">
        <v>5264068</v>
      </c>
      <c r="H45" t="s">
        <v>501</v>
      </c>
      <c r="I45" s="234">
        <v>12498099</v>
      </c>
      <c r="J45" s="234">
        <v>1041508</v>
      </c>
      <c r="K45" s="236">
        <v>22.1</v>
      </c>
      <c r="M45" s="15" t="s">
        <v>501</v>
      </c>
      <c r="N45" s="247">
        <v>17710054</v>
      </c>
      <c r="O45" s="239">
        <v>1475838</v>
      </c>
      <c r="P45" s="252">
        <v>11.6</v>
      </c>
      <c r="Q45" s="247">
        <v>127768</v>
      </c>
      <c r="S45" s="15" t="s">
        <v>501</v>
      </c>
      <c r="T45" s="247">
        <v>2594192922</v>
      </c>
      <c r="U45" s="247">
        <v>849360208</v>
      </c>
    </row>
    <row r="46" spans="1:21">
      <c r="A46" s="15" t="s">
        <v>65</v>
      </c>
      <c r="B46" s="61">
        <v>7848</v>
      </c>
      <c r="C46" s="61">
        <v>11120</v>
      </c>
      <c r="D46" s="62">
        <v>8.02</v>
      </c>
      <c r="E46" s="61">
        <v>16031613</v>
      </c>
      <c r="F46" s="61">
        <v>5392098</v>
      </c>
      <c r="H46" t="s">
        <v>502</v>
      </c>
      <c r="I46" s="234">
        <v>12909835</v>
      </c>
      <c r="J46" s="234">
        <v>1075820</v>
      </c>
      <c r="K46" s="236">
        <v>22.6</v>
      </c>
      <c r="M46" s="15" t="s">
        <v>502</v>
      </c>
      <c r="N46" s="247">
        <v>18166704</v>
      </c>
      <c r="O46" s="239">
        <v>1513892</v>
      </c>
      <c r="P46" s="252">
        <v>11.8</v>
      </c>
      <c r="Q46" s="247">
        <v>127770</v>
      </c>
      <c r="S46" s="15" t="s">
        <v>502</v>
      </c>
      <c r="T46" s="247">
        <v>2633335556</v>
      </c>
      <c r="U46" s="247">
        <v>863829575</v>
      </c>
    </row>
    <row r="47" spans="1:21">
      <c r="A47" s="15" t="s">
        <v>89</v>
      </c>
      <c r="B47" s="61">
        <v>8031</v>
      </c>
      <c r="C47" s="61">
        <v>11293</v>
      </c>
      <c r="D47" s="62">
        <v>8.02</v>
      </c>
      <c r="E47" s="61">
        <v>16453625</v>
      </c>
      <c r="F47" s="61">
        <v>5419245</v>
      </c>
      <c r="H47" t="s">
        <v>503</v>
      </c>
      <c r="I47" s="234">
        <v>13263296</v>
      </c>
      <c r="J47" s="234">
        <v>1105275</v>
      </c>
      <c r="K47" s="236">
        <v>23</v>
      </c>
      <c r="M47" s="15" t="s">
        <v>503</v>
      </c>
      <c r="N47" s="247">
        <v>18519854</v>
      </c>
      <c r="O47" s="239">
        <v>1543321</v>
      </c>
      <c r="P47" s="252">
        <v>12.12</v>
      </c>
      <c r="Q47" s="247">
        <v>127771</v>
      </c>
      <c r="S47" s="15" t="s">
        <v>503</v>
      </c>
      <c r="T47" s="247">
        <v>2617464651</v>
      </c>
      <c r="U47" s="247">
        <v>870844851</v>
      </c>
    </row>
    <row r="48" spans="1:21">
      <c r="A48" s="15" t="s">
        <v>90</v>
      </c>
      <c r="B48" s="61">
        <v>8407</v>
      </c>
      <c r="C48" s="61">
        <v>11747</v>
      </c>
      <c r="D48" s="62">
        <v>8.61</v>
      </c>
      <c r="E48" s="61">
        <v>16864920</v>
      </c>
      <c r="F48" s="61">
        <v>5649043</v>
      </c>
      <c r="H48" t="s">
        <v>504</v>
      </c>
      <c r="I48" s="234">
        <v>13785189</v>
      </c>
      <c r="J48" s="234">
        <v>1148766</v>
      </c>
      <c r="K48" s="236">
        <v>24</v>
      </c>
      <c r="M48" s="15" t="s">
        <v>504</v>
      </c>
      <c r="N48" s="247">
        <v>19111434</v>
      </c>
      <c r="O48" s="239">
        <v>1592620</v>
      </c>
      <c r="P48" s="252">
        <v>12.5</v>
      </c>
      <c r="Q48" s="247">
        <v>127692</v>
      </c>
      <c r="S48" s="15" t="s">
        <v>504</v>
      </c>
      <c r="T48" s="247">
        <v>2700553250</v>
      </c>
      <c r="U48" s="247">
        <v>896469101</v>
      </c>
    </row>
    <row r="49" spans="1:21">
      <c r="A49" s="15" t="s">
        <v>91</v>
      </c>
      <c r="B49" s="61">
        <v>9240</v>
      </c>
      <c r="C49" s="61">
        <v>12994</v>
      </c>
      <c r="D49" s="62">
        <v>9.61</v>
      </c>
      <c r="E49" s="61">
        <v>18501846</v>
      </c>
      <c r="F49" s="61">
        <v>6378607</v>
      </c>
      <c r="H49" t="s">
        <v>505</v>
      </c>
      <c r="I49" s="234">
        <v>15290768</v>
      </c>
      <c r="J49" s="234">
        <v>1274231</v>
      </c>
      <c r="K49" s="236">
        <v>26.5</v>
      </c>
      <c r="M49" s="15" t="s">
        <v>505</v>
      </c>
      <c r="N49" s="247">
        <v>21162859</v>
      </c>
      <c r="O49" s="239">
        <v>1763572</v>
      </c>
      <c r="P49" s="252">
        <v>13.8</v>
      </c>
      <c r="Q49" s="247">
        <v>127510</v>
      </c>
      <c r="S49" s="15" t="s">
        <v>505</v>
      </c>
      <c r="T49" s="247">
        <v>3007189050</v>
      </c>
      <c r="U49" s="247">
        <v>1016339013</v>
      </c>
    </row>
    <row r="50" spans="1:21">
      <c r="A50" s="15" t="s">
        <v>148</v>
      </c>
      <c r="B50" s="61">
        <v>10222.916666666664</v>
      </c>
      <c r="C50" s="61">
        <v>14498.5</v>
      </c>
      <c r="D50" s="62">
        <v>10.81</v>
      </c>
      <c r="E50" s="61">
        <v>20077446</v>
      </c>
      <c r="F50" s="61">
        <v>7181208</v>
      </c>
      <c r="H50" t="s">
        <v>506</v>
      </c>
      <c r="I50" s="234">
        <v>16920586</v>
      </c>
      <c r="J50" s="234">
        <v>1410049</v>
      </c>
      <c r="K50" s="236">
        <v>29</v>
      </c>
      <c r="M50" s="15" t="s">
        <v>506</v>
      </c>
      <c r="N50" s="247">
        <v>23424756</v>
      </c>
      <c r="O50" s="239">
        <v>1952063</v>
      </c>
      <c r="P50" s="252">
        <v>15.2</v>
      </c>
      <c r="Q50" s="247">
        <v>128057</v>
      </c>
      <c r="S50" s="15" t="s">
        <v>506</v>
      </c>
      <c r="T50" s="247">
        <v>3329629240</v>
      </c>
      <c r="U50" s="247">
        <v>1155175052</v>
      </c>
    </row>
    <row r="51" spans="1:21">
      <c r="A51" s="15" t="s">
        <v>149</v>
      </c>
      <c r="B51" s="61">
        <v>10511.416666666668</v>
      </c>
      <c r="C51" s="61">
        <v>14844</v>
      </c>
      <c r="D51" s="62">
        <v>11.16</v>
      </c>
      <c r="E51" s="61">
        <v>20464205</v>
      </c>
      <c r="F51" s="61">
        <v>7248614</v>
      </c>
      <c r="H51" t="s">
        <v>507</v>
      </c>
      <c r="I51" s="234">
        <v>17980504</v>
      </c>
      <c r="J51" s="234">
        <v>1498375</v>
      </c>
      <c r="K51" s="236">
        <v>32.1</v>
      </c>
      <c r="M51" s="15" t="s">
        <v>507</v>
      </c>
      <c r="N51" s="247">
        <v>24806933</v>
      </c>
      <c r="O51" s="239">
        <v>2067244</v>
      </c>
      <c r="P51" s="252">
        <v>16.2</v>
      </c>
      <c r="Q51" s="247">
        <v>127799</v>
      </c>
      <c r="S51" s="15" t="s">
        <v>507</v>
      </c>
      <c r="T51" s="247">
        <v>3501590101</v>
      </c>
      <c r="U51" s="247">
        <v>1209006731</v>
      </c>
    </row>
    <row r="52" spans="1:21">
      <c r="A52" s="15" t="s">
        <v>150</v>
      </c>
      <c r="B52" s="61">
        <v>10504</v>
      </c>
      <c r="C52" s="61">
        <v>14631</v>
      </c>
      <c r="D52" s="62">
        <v>11.14</v>
      </c>
      <c r="E52" s="61">
        <v>20625067</v>
      </c>
      <c r="F52" s="61">
        <v>7112765</v>
      </c>
      <c r="H52" t="s">
        <v>508</v>
      </c>
      <c r="I52" s="234">
        <v>18702115</v>
      </c>
      <c r="J52" s="234">
        <v>1558510</v>
      </c>
      <c r="K52" s="236">
        <v>32.4</v>
      </c>
      <c r="M52" s="15" t="s">
        <v>508</v>
      </c>
      <c r="N52" s="247">
        <v>25628493</v>
      </c>
      <c r="O52" s="239">
        <v>2135708</v>
      </c>
      <c r="P52" s="252">
        <v>16.7</v>
      </c>
      <c r="Q52" s="247">
        <v>127515</v>
      </c>
      <c r="S52" s="15" t="s">
        <v>508</v>
      </c>
      <c r="T52" s="247">
        <v>3602845240</v>
      </c>
      <c r="U52" s="247">
        <v>1245835486</v>
      </c>
    </row>
    <row r="53" spans="1:21">
      <c r="A53" s="15" t="s">
        <v>151</v>
      </c>
      <c r="B53" s="61">
        <v>10747</v>
      </c>
      <c r="C53" s="61">
        <v>14708</v>
      </c>
      <c r="D53" s="62">
        <v>11.28</v>
      </c>
      <c r="E53" s="61">
        <v>20271414</v>
      </c>
      <c r="F53" s="61">
        <v>6770244</v>
      </c>
      <c r="H53" t="s">
        <v>509</v>
      </c>
      <c r="I53" s="234">
        <v>19102147</v>
      </c>
      <c r="J53" s="234">
        <v>1591846</v>
      </c>
      <c r="K53" s="236">
        <v>31.8</v>
      </c>
      <c r="M53" s="15" t="s">
        <v>509</v>
      </c>
      <c r="N53" s="247">
        <v>25939344</v>
      </c>
      <c r="O53" s="239">
        <v>2161612</v>
      </c>
      <c r="P53" s="252">
        <v>17</v>
      </c>
      <c r="Q53" s="247">
        <v>127298</v>
      </c>
      <c r="S53" s="15" t="s">
        <v>509</v>
      </c>
      <c r="T53" s="247">
        <v>3628503036</v>
      </c>
      <c r="U53" s="247">
        <v>1224420699</v>
      </c>
    </row>
    <row r="54" spans="1:21">
      <c r="A54" s="15" t="s">
        <v>152</v>
      </c>
      <c r="B54" s="61">
        <v>10593</v>
      </c>
      <c r="C54" s="61">
        <v>14217</v>
      </c>
      <c r="D54" s="62">
        <v>10.98</v>
      </c>
      <c r="E54" s="61">
        <v>20025634</v>
      </c>
      <c r="F54" s="61">
        <v>6785344</v>
      </c>
      <c r="H54" t="s">
        <v>510</v>
      </c>
      <c r="I54" s="234">
        <v>19348084</v>
      </c>
      <c r="J54" s="234">
        <v>1612340</v>
      </c>
      <c r="K54" s="236">
        <v>32</v>
      </c>
      <c r="M54" s="15" t="s">
        <v>510</v>
      </c>
      <c r="N54" s="247">
        <v>25990740</v>
      </c>
      <c r="O54" s="239">
        <v>2165895</v>
      </c>
      <c r="P54" s="252">
        <v>17</v>
      </c>
      <c r="Q54" s="247">
        <v>127083</v>
      </c>
      <c r="S54" s="15" t="s">
        <v>510</v>
      </c>
      <c r="T54" s="247">
        <v>3681003871</v>
      </c>
      <c r="U54" s="247">
        <v>1220478902</v>
      </c>
    </row>
    <row r="55" spans="1:21">
      <c r="A55" s="15" t="s">
        <v>153</v>
      </c>
      <c r="B55" s="61">
        <v>10575</v>
      </c>
      <c r="C55" s="61">
        <v>13971</v>
      </c>
      <c r="D55" s="62">
        <v>10.88</v>
      </c>
      <c r="E55" s="61">
        <v>19879476</v>
      </c>
      <c r="F55" s="61">
        <v>6311029</v>
      </c>
      <c r="H55" t="s">
        <v>511</v>
      </c>
      <c r="I55" s="234">
        <v>19556914</v>
      </c>
      <c r="J55" s="234">
        <v>1629743</v>
      </c>
      <c r="K55" s="236">
        <v>32.4</v>
      </c>
      <c r="M55" s="15" t="s">
        <v>511</v>
      </c>
      <c r="N55" s="247">
        <v>25964220</v>
      </c>
      <c r="O55" s="239">
        <v>2163685</v>
      </c>
      <c r="P55" s="252">
        <v>17</v>
      </c>
      <c r="Q55" s="247">
        <v>127095</v>
      </c>
      <c r="S55" s="15" t="s">
        <v>511</v>
      </c>
      <c r="T55" s="251">
        <v>3712668538</v>
      </c>
      <c r="U55" s="251">
        <v>1200347795</v>
      </c>
    </row>
    <row r="56" spans="1:21">
      <c r="A56" s="15" t="s">
        <v>154</v>
      </c>
      <c r="B56" s="61">
        <v>10486</v>
      </c>
      <c r="C56" s="61">
        <v>13591</v>
      </c>
      <c r="D56" s="62">
        <v>10.7</v>
      </c>
      <c r="E56" s="61">
        <v>19557262</v>
      </c>
      <c r="F56" s="61">
        <v>6211588</v>
      </c>
      <c r="H56" t="s">
        <v>512</v>
      </c>
      <c r="I56" s="237">
        <v>19644534</v>
      </c>
      <c r="J56" s="237">
        <v>1637045</v>
      </c>
      <c r="K56" s="238">
        <v>32.799999999999997</v>
      </c>
      <c r="M56" s="15" t="s">
        <v>512</v>
      </c>
      <c r="N56" s="247">
        <v>25745252</v>
      </c>
      <c r="O56" s="242">
        <v>2145438</v>
      </c>
      <c r="P56" s="252">
        <v>16.899999999999999</v>
      </c>
      <c r="Q56" s="247">
        <v>126933</v>
      </c>
      <c r="R56" s="240"/>
      <c r="S56" s="15" t="s">
        <v>512</v>
      </c>
      <c r="T56" s="251">
        <v>3715290058</v>
      </c>
      <c r="U56" s="251">
        <v>1180706301</v>
      </c>
    </row>
    <row r="57" spans="1:21">
      <c r="A57" s="15" t="s">
        <v>155</v>
      </c>
      <c r="B57" s="61">
        <v>10476</v>
      </c>
      <c r="C57" s="61">
        <v>13353</v>
      </c>
      <c r="D57" s="62">
        <v>10.5</v>
      </c>
      <c r="E57" s="61">
        <v>19183035</v>
      </c>
      <c r="F57" s="61">
        <v>6033481</v>
      </c>
      <c r="R57" s="241"/>
      <c r="T57" s="136"/>
    </row>
    <row r="58" spans="1:21">
      <c r="I58"/>
      <c r="J58"/>
      <c r="K58"/>
      <c r="N58" s="136" t="s">
        <v>517</v>
      </c>
      <c r="O58" s="245" t="s">
        <v>518</v>
      </c>
      <c r="P58" s="243"/>
      <c r="Q58" s="243"/>
      <c r="R58" s="243"/>
      <c r="T58" s="136"/>
      <c r="U58" s="136"/>
    </row>
    <row r="59" spans="1:21">
      <c r="I59"/>
      <c r="J59"/>
      <c r="K59"/>
      <c r="O59" s="243"/>
      <c r="P59" s="243"/>
      <c r="Q59" s="243"/>
      <c r="R59" s="243"/>
      <c r="U59" s="136"/>
    </row>
    <row r="60" spans="1:21">
      <c r="I60"/>
      <c r="J60"/>
      <c r="K60"/>
      <c r="N60" s="136" t="s">
        <v>458</v>
      </c>
      <c r="O60" s="136" t="s">
        <v>519</v>
      </c>
      <c r="U60" s="136"/>
    </row>
    <row r="61" spans="1:21">
      <c r="I61"/>
      <c r="J61"/>
      <c r="K61"/>
      <c r="N61" s="136" t="s">
        <v>520</v>
      </c>
      <c r="O61" s="136" t="s">
        <v>521</v>
      </c>
      <c r="P61" s="124"/>
      <c r="Q61" s="124"/>
      <c r="R61" s="124"/>
      <c r="U61" s="136"/>
    </row>
    <row r="62" spans="1:21">
      <c r="O62" s="136" t="s">
        <v>522</v>
      </c>
      <c r="U62" s="136"/>
    </row>
    <row r="63" spans="1:21">
      <c r="I63" s="124"/>
      <c r="J63" s="124"/>
      <c r="K63" s="124"/>
      <c r="N63" s="136" t="s">
        <v>523</v>
      </c>
      <c r="U63" s="136"/>
    </row>
    <row r="64" spans="1:21">
      <c r="I64" s="124"/>
      <c r="J64" s="124"/>
      <c r="K64" s="124"/>
      <c r="O64" s="136" t="s">
        <v>524</v>
      </c>
      <c r="U64" s="136"/>
    </row>
    <row r="65" spans="15:21">
      <c r="O65" s="136" t="s">
        <v>525</v>
      </c>
      <c r="U65" s="136"/>
    </row>
    <row r="70" spans="15:21" ht="17.649999999999999" customHeight="1"/>
    <row r="73" spans="15:21" ht="17.649999999999999" customHeight="1">
      <c r="R73" s="243"/>
    </row>
    <row r="74" spans="15:21">
      <c r="R74" s="243"/>
    </row>
    <row r="76" spans="15:21">
      <c r="R76" s="124"/>
    </row>
  </sheetData>
  <mergeCells count="1">
    <mergeCell ref="Q3:Q4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27EB-EF78-49DF-BA95-0D36752B4A8C}">
  <sheetPr>
    <pageSetUpPr fitToPage="1"/>
  </sheetPr>
  <dimension ref="A1:W69"/>
  <sheetViews>
    <sheetView topLeftCell="D58" zoomScale="98" zoomScaleNormal="98" workbookViewId="0">
      <selection activeCell="N69" sqref="N69:Q69"/>
    </sheetView>
  </sheetViews>
  <sheetFormatPr defaultRowHeight="18"/>
  <sheetData>
    <row r="1" spans="1:15">
      <c r="A1" t="s">
        <v>200</v>
      </c>
    </row>
    <row r="2" spans="1:15">
      <c r="A2" t="s">
        <v>201</v>
      </c>
      <c r="D2" t="s">
        <v>202</v>
      </c>
      <c r="G2" t="s">
        <v>207</v>
      </c>
    </row>
    <row r="3" spans="1:15" s="24" customFormat="1" ht="36">
      <c r="A3" s="37"/>
      <c r="B3" s="37" t="s">
        <v>203</v>
      </c>
      <c r="C3" s="37" t="s">
        <v>204</v>
      </c>
      <c r="D3" s="37" t="s">
        <v>205</v>
      </c>
      <c r="E3" s="37" t="s">
        <v>206</v>
      </c>
      <c r="G3" s="37" t="s">
        <v>203</v>
      </c>
      <c r="H3" s="37" t="s">
        <v>204</v>
      </c>
      <c r="I3" s="37" t="s">
        <v>205</v>
      </c>
      <c r="J3" s="37" t="s">
        <v>206</v>
      </c>
      <c r="M3" s="37"/>
      <c r="N3" s="37" t="s">
        <v>176</v>
      </c>
      <c r="O3" s="37" t="s">
        <v>207</v>
      </c>
    </row>
    <row r="4" spans="1:15">
      <c r="A4" s="15" t="s">
        <v>0</v>
      </c>
      <c r="B4" s="15">
        <v>2514</v>
      </c>
      <c r="C4" s="15"/>
      <c r="D4" s="15"/>
      <c r="E4" s="15"/>
      <c r="G4" s="15">
        <v>7</v>
      </c>
      <c r="H4" s="15"/>
      <c r="I4" s="15"/>
      <c r="J4" s="15"/>
      <c r="M4" s="15" t="s">
        <v>0</v>
      </c>
      <c r="N4" s="15">
        <v>2514</v>
      </c>
      <c r="O4" s="15">
        <v>7</v>
      </c>
    </row>
    <row r="5" spans="1:15">
      <c r="A5" s="15" t="s">
        <v>18</v>
      </c>
      <c r="B5" s="15">
        <v>2098</v>
      </c>
      <c r="C5" s="15"/>
      <c r="D5" s="15"/>
      <c r="E5" s="15"/>
      <c r="G5" s="15">
        <v>2</v>
      </c>
      <c r="H5" s="15"/>
      <c r="I5" s="15"/>
      <c r="J5" s="15"/>
      <c r="M5" s="15" t="s">
        <v>18</v>
      </c>
      <c r="N5" s="15">
        <v>2098</v>
      </c>
      <c r="O5" s="15">
        <v>2</v>
      </c>
    </row>
    <row r="6" spans="1:15">
      <c r="A6" s="15" t="s">
        <v>21</v>
      </c>
      <c r="B6" s="15">
        <v>2322</v>
      </c>
      <c r="C6" s="15"/>
      <c r="D6" s="15"/>
      <c r="E6" s="15"/>
      <c r="G6" s="15">
        <v>6</v>
      </c>
      <c r="H6" s="15"/>
      <c r="I6" s="15"/>
      <c r="J6" s="15"/>
      <c r="M6" s="15" t="s">
        <v>21</v>
      </c>
      <c r="N6" s="15">
        <v>2322</v>
      </c>
      <c r="O6" s="15">
        <v>6</v>
      </c>
    </row>
    <row r="7" spans="1:15">
      <c r="A7" s="15" t="s">
        <v>22</v>
      </c>
      <c r="B7" s="15">
        <v>2370</v>
      </c>
      <c r="C7" s="15"/>
      <c r="D7" s="15"/>
      <c r="E7" s="15"/>
      <c r="G7" s="38"/>
      <c r="H7" s="15"/>
      <c r="I7" s="15"/>
      <c r="J7" s="15"/>
      <c r="M7" s="15" t="s">
        <v>22</v>
      </c>
      <c r="N7" s="15">
        <v>2370</v>
      </c>
      <c r="O7" s="38"/>
    </row>
    <row r="8" spans="1:15">
      <c r="A8" s="15" t="s">
        <v>23</v>
      </c>
      <c r="B8" s="15">
        <v>1794</v>
      </c>
      <c r="C8" s="15"/>
      <c r="D8" s="15"/>
      <c r="E8" s="15"/>
      <c r="G8" s="15">
        <v>7</v>
      </c>
      <c r="H8" s="15"/>
      <c r="I8" s="15"/>
      <c r="J8" s="15"/>
      <c r="M8" s="15" t="s">
        <v>23</v>
      </c>
      <c r="N8" s="15">
        <v>1794</v>
      </c>
      <c r="O8" s="15">
        <v>7</v>
      </c>
    </row>
    <row r="9" spans="1:15">
      <c r="A9" s="15" t="s">
        <v>24</v>
      </c>
      <c r="B9" s="15">
        <v>1680</v>
      </c>
      <c r="C9" s="15"/>
      <c r="D9" s="15"/>
      <c r="E9" s="15"/>
      <c r="G9" s="15">
        <v>2</v>
      </c>
      <c r="H9" s="15"/>
      <c r="I9" s="15"/>
      <c r="J9" s="15"/>
      <c r="M9" s="15" t="s">
        <v>24</v>
      </c>
      <c r="N9" s="15">
        <v>1680</v>
      </c>
      <c r="O9" s="15">
        <v>2</v>
      </c>
    </row>
    <row r="10" spans="1:15">
      <c r="A10" s="15" t="s">
        <v>25</v>
      </c>
      <c r="B10" s="15">
        <v>1730</v>
      </c>
      <c r="C10" s="15"/>
      <c r="D10" s="15"/>
      <c r="E10" s="15"/>
      <c r="G10" s="15">
        <v>3</v>
      </c>
      <c r="H10" s="15"/>
      <c r="I10" s="15"/>
      <c r="J10" s="15"/>
      <c r="M10" s="15" t="s">
        <v>25</v>
      </c>
      <c r="N10" s="15">
        <v>1730</v>
      </c>
      <c r="O10" s="15">
        <v>3</v>
      </c>
    </row>
    <row r="11" spans="1:15">
      <c r="A11" s="15" t="s">
        <v>26</v>
      </c>
      <c r="B11" s="15">
        <v>1278</v>
      </c>
      <c r="C11" s="15"/>
      <c r="D11" s="15"/>
      <c r="E11" s="15"/>
      <c r="G11" s="15">
        <v>2</v>
      </c>
      <c r="H11" s="15"/>
      <c r="I11" s="15"/>
      <c r="J11" s="15"/>
      <c r="M11" s="15" t="s">
        <v>26</v>
      </c>
      <c r="N11" s="15">
        <v>1278</v>
      </c>
      <c r="O11" s="15">
        <v>2</v>
      </c>
    </row>
    <row r="12" spans="1:15">
      <c r="A12" s="15" t="s">
        <v>27</v>
      </c>
      <c r="B12" s="15">
        <v>1243</v>
      </c>
      <c r="C12" s="15"/>
      <c r="D12" s="15"/>
      <c r="E12" s="15"/>
      <c r="G12" s="15">
        <v>2</v>
      </c>
      <c r="H12" s="15"/>
      <c r="I12" s="15"/>
      <c r="J12" s="15"/>
      <c r="M12" s="15" t="s">
        <v>27</v>
      </c>
      <c r="N12" s="15">
        <v>1243</v>
      </c>
      <c r="O12" s="15">
        <v>2</v>
      </c>
    </row>
    <row r="13" spans="1:15">
      <c r="A13" s="15" t="s">
        <v>28</v>
      </c>
      <c r="B13" s="15">
        <v>1343</v>
      </c>
      <c r="C13" s="15"/>
      <c r="D13" s="15"/>
      <c r="E13" s="15"/>
      <c r="G13" s="15">
        <v>5</v>
      </c>
      <c r="H13" s="15"/>
      <c r="I13" s="15"/>
      <c r="J13" s="15"/>
      <c r="M13" s="15" t="s">
        <v>28</v>
      </c>
      <c r="N13" s="15">
        <v>1343</v>
      </c>
      <c r="O13" s="15">
        <v>5</v>
      </c>
    </row>
    <row r="14" spans="1:15">
      <c r="A14" s="15" t="s">
        <v>29</v>
      </c>
      <c r="B14" s="15">
        <v>1408</v>
      </c>
      <c r="C14" s="15"/>
      <c r="D14" s="15"/>
      <c r="E14" s="15"/>
      <c r="G14" s="15">
        <v>2</v>
      </c>
      <c r="H14" s="15"/>
      <c r="I14" s="15"/>
      <c r="J14" s="15"/>
      <c r="M14" s="15" t="s">
        <v>29</v>
      </c>
      <c r="N14" s="15">
        <v>1408</v>
      </c>
      <c r="O14" s="15">
        <v>2</v>
      </c>
    </row>
    <row r="15" spans="1:15">
      <c r="A15" s="15" t="s">
        <v>30</v>
      </c>
      <c r="B15" s="15">
        <v>1515</v>
      </c>
      <c r="C15" s="15"/>
      <c r="D15" s="15"/>
      <c r="E15" s="15"/>
      <c r="G15" s="15">
        <v>3</v>
      </c>
      <c r="H15" s="15"/>
      <c r="I15" s="15"/>
      <c r="J15" s="15"/>
      <c r="M15" s="15" t="s">
        <v>30</v>
      </c>
      <c r="N15" s="15">
        <v>1515</v>
      </c>
      <c r="O15" s="15">
        <v>3</v>
      </c>
    </row>
    <row r="16" spans="1:15">
      <c r="A16" s="15" t="s">
        <v>31</v>
      </c>
      <c r="B16" s="15">
        <v>1984</v>
      </c>
      <c r="C16" s="15"/>
      <c r="D16" s="15"/>
      <c r="E16" s="15"/>
      <c r="G16" s="15">
        <v>4</v>
      </c>
      <c r="H16" s="15"/>
      <c r="I16" s="15"/>
      <c r="J16" s="15"/>
      <c r="M16" s="15" t="s">
        <v>31</v>
      </c>
      <c r="N16" s="15">
        <v>1984</v>
      </c>
      <c r="O16" s="15">
        <v>4</v>
      </c>
    </row>
    <row r="17" spans="1:15">
      <c r="A17" s="15" t="s">
        <v>32</v>
      </c>
      <c r="B17" s="15">
        <v>2070</v>
      </c>
      <c r="C17" s="15"/>
      <c r="D17" s="15"/>
      <c r="E17" s="15"/>
      <c r="G17" s="15">
        <v>4</v>
      </c>
      <c r="H17" s="15"/>
      <c r="I17" s="15"/>
      <c r="J17" s="15"/>
      <c r="M17" s="15" t="s">
        <v>32</v>
      </c>
      <c r="N17" s="15">
        <v>2070</v>
      </c>
      <c r="O17" s="15">
        <v>4</v>
      </c>
    </row>
    <row r="18" spans="1:15">
      <c r="A18" s="15" t="s">
        <v>33</v>
      </c>
      <c r="B18" s="15">
        <v>2321</v>
      </c>
      <c r="C18" s="15"/>
      <c r="D18" s="15"/>
      <c r="E18" s="15"/>
      <c r="G18" s="15">
        <v>6</v>
      </c>
      <c r="H18" s="15"/>
      <c r="I18" s="15"/>
      <c r="J18" s="15"/>
      <c r="M18" s="15" t="s">
        <v>33</v>
      </c>
      <c r="N18" s="15">
        <v>2321</v>
      </c>
      <c r="O18" s="15">
        <v>6</v>
      </c>
    </row>
    <row r="19" spans="1:15">
      <c r="A19" s="15" t="s">
        <v>34</v>
      </c>
      <c r="B19" s="15">
        <v>2877</v>
      </c>
      <c r="C19" s="15"/>
      <c r="D19" s="15"/>
      <c r="E19" s="15"/>
      <c r="G19" s="15">
        <v>17</v>
      </c>
      <c r="H19" s="15"/>
      <c r="I19" s="15"/>
      <c r="J19" s="15"/>
      <c r="M19" s="15" t="s">
        <v>34</v>
      </c>
      <c r="N19" s="15">
        <v>2877</v>
      </c>
      <c r="O19" s="15">
        <v>17</v>
      </c>
    </row>
    <row r="20" spans="1:15">
      <c r="A20" s="15" t="s">
        <v>35</v>
      </c>
      <c r="B20" s="15">
        <v>3221</v>
      </c>
      <c r="C20" s="15"/>
      <c r="D20" s="15"/>
      <c r="E20" s="15"/>
      <c r="G20" s="15">
        <v>37</v>
      </c>
      <c r="H20" s="15"/>
      <c r="I20" s="15"/>
      <c r="J20" s="15"/>
      <c r="M20" s="15" t="s">
        <v>35</v>
      </c>
      <c r="N20" s="15">
        <v>3221</v>
      </c>
      <c r="O20" s="15">
        <v>37</v>
      </c>
    </row>
    <row r="21" spans="1:15">
      <c r="A21" s="15" t="s">
        <v>36</v>
      </c>
      <c r="B21" s="15">
        <v>5031</v>
      </c>
      <c r="C21" s="15"/>
      <c r="D21" s="15"/>
      <c r="E21" s="15"/>
      <c r="G21" s="38"/>
      <c r="H21" s="15"/>
      <c r="I21" s="15"/>
      <c r="J21" s="15"/>
      <c r="M21" s="15" t="s">
        <v>36</v>
      </c>
      <c r="N21" s="15">
        <v>5031</v>
      </c>
      <c r="O21" s="38"/>
    </row>
    <row r="22" spans="1:15">
      <c r="A22" s="15" t="s">
        <v>37</v>
      </c>
      <c r="B22" s="15">
        <v>17878</v>
      </c>
      <c r="C22" s="15"/>
      <c r="D22" s="15"/>
      <c r="E22" s="15"/>
      <c r="G22" s="15">
        <v>318</v>
      </c>
      <c r="H22" s="15"/>
      <c r="I22" s="15"/>
      <c r="J22" s="15"/>
      <c r="M22" s="15" t="s">
        <v>37</v>
      </c>
      <c r="N22" s="15">
        <v>17878</v>
      </c>
      <c r="O22" s="15">
        <v>318</v>
      </c>
    </row>
    <row r="23" spans="1:15">
      <c r="A23" s="15" t="s">
        <v>38</v>
      </c>
      <c r="B23" s="15">
        <v>26384</v>
      </c>
      <c r="C23" s="15"/>
      <c r="D23" s="15"/>
      <c r="E23" s="15"/>
      <c r="G23" s="15">
        <v>370</v>
      </c>
      <c r="H23" s="15"/>
      <c r="I23" s="15"/>
      <c r="J23" s="15"/>
      <c r="M23" s="15" t="s">
        <v>38</v>
      </c>
      <c r="N23" s="15">
        <v>26384</v>
      </c>
      <c r="O23" s="15">
        <v>370</v>
      </c>
    </row>
    <row r="24" spans="1:15">
      <c r="A24" s="15" t="s">
        <v>39</v>
      </c>
      <c r="B24" s="15">
        <v>16922</v>
      </c>
      <c r="C24" s="15"/>
      <c r="D24" s="15"/>
      <c r="E24" s="15"/>
      <c r="G24" s="15">
        <v>185</v>
      </c>
      <c r="H24" s="15"/>
      <c r="I24" s="15"/>
      <c r="J24" s="15"/>
      <c r="M24" s="15" t="s">
        <v>39</v>
      </c>
      <c r="N24" s="15">
        <v>16922</v>
      </c>
      <c r="O24" s="15">
        <v>185</v>
      </c>
    </row>
    <row r="25" spans="1:15">
      <c r="A25" s="15" t="s">
        <v>40</v>
      </c>
      <c r="B25" s="15">
        <v>13876</v>
      </c>
      <c r="C25" s="15"/>
      <c r="D25" s="15"/>
      <c r="E25" s="15"/>
      <c r="G25" s="15">
        <v>147</v>
      </c>
      <c r="H25" s="15"/>
      <c r="I25" s="15"/>
      <c r="J25" s="15"/>
      <c r="M25" s="15" t="s">
        <v>40</v>
      </c>
      <c r="N25" s="15">
        <v>13876</v>
      </c>
      <c r="O25" s="15">
        <v>147</v>
      </c>
    </row>
    <row r="26" spans="1:15">
      <c r="A26" s="15" t="s">
        <v>41</v>
      </c>
      <c r="B26" s="15">
        <v>11584</v>
      </c>
      <c r="C26" s="15"/>
      <c r="D26" s="15"/>
      <c r="E26" s="15"/>
      <c r="G26" s="15">
        <v>136</v>
      </c>
      <c r="H26" s="15"/>
      <c r="I26" s="15"/>
      <c r="J26" s="15"/>
      <c r="M26" s="15" t="s">
        <v>41</v>
      </c>
      <c r="N26" s="15">
        <v>11584</v>
      </c>
      <c r="O26" s="15">
        <v>136</v>
      </c>
    </row>
    <row r="27" spans="1:15">
      <c r="A27" s="15" t="s">
        <v>42</v>
      </c>
      <c r="B27" s="15">
        <v>10940</v>
      </c>
      <c r="C27" s="15"/>
      <c r="D27" s="15"/>
      <c r="E27" s="15"/>
      <c r="G27" s="15">
        <v>188</v>
      </c>
      <c r="H27" s="15"/>
      <c r="I27" s="15"/>
      <c r="J27" s="15"/>
      <c r="M27" s="15" t="s">
        <v>42</v>
      </c>
      <c r="N27" s="15">
        <v>10940</v>
      </c>
      <c r="O27" s="15">
        <v>188</v>
      </c>
    </row>
    <row r="28" spans="1:15">
      <c r="A28" s="15" t="s">
        <v>43</v>
      </c>
      <c r="B28" s="15">
        <v>10319</v>
      </c>
      <c r="C28" s="15"/>
      <c r="D28" s="15"/>
      <c r="E28" s="15"/>
      <c r="G28" s="15">
        <v>121</v>
      </c>
      <c r="H28" s="15"/>
      <c r="I28" s="15"/>
      <c r="J28" s="15"/>
      <c r="M28" s="15" t="s">
        <v>43</v>
      </c>
      <c r="N28" s="15">
        <v>10319</v>
      </c>
      <c r="O28" s="15">
        <v>121</v>
      </c>
    </row>
    <row r="29" spans="1:15">
      <c r="A29" s="15" t="s">
        <v>45</v>
      </c>
      <c r="B29" s="15">
        <v>12478</v>
      </c>
      <c r="C29" s="15"/>
      <c r="D29" s="15"/>
      <c r="E29" s="15"/>
      <c r="G29" s="15">
        <v>70</v>
      </c>
      <c r="H29" s="15"/>
      <c r="I29" s="15"/>
      <c r="J29" s="15"/>
      <c r="M29" s="15" t="s">
        <v>45</v>
      </c>
      <c r="N29" s="15">
        <v>12478</v>
      </c>
      <c r="O29" s="15">
        <v>70</v>
      </c>
    </row>
    <row r="30" spans="1:15">
      <c r="A30" s="15" t="s">
        <v>46</v>
      </c>
      <c r="B30" s="15">
        <v>25091</v>
      </c>
      <c r="C30" s="15"/>
      <c r="D30" s="15"/>
      <c r="E30" s="15"/>
      <c r="G30" s="15">
        <v>152</v>
      </c>
      <c r="H30" s="15"/>
      <c r="I30" s="15"/>
      <c r="J30" s="15"/>
    </row>
    <row r="31" spans="1:15">
      <c r="A31" s="15" t="s">
        <v>47</v>
      </c>
      <c r="B31" s="15">
        <v>45658</v>
      </c>
      <c r="C31" s="15"/>
      <c r="D31" s="15"/>
      <c r="E31" s="15"/>
      <c r="G31" s="15">
        <v>186</v>
      </c>
      <c r="H31" s="15"/>
      <c r="I31" s="15"/>
      <c r="J31" s="15"/>
      <c r="M31" s="37"/>
      <c r="N31" s="37" t="s">
        <v>176</v>
      </c>
      <c r="O31" s="37" t="s">
        <v>207</v>
      </c>
    </row>
    <row r="32" spans="1:15">
      <c r="A32" s="15" t="s">
        <v>48</v>
      </c>
      <c r="B32" s="15">
        <v>46216</v>
      </c>
      <c r="C32" s="15"/>
      <c r="D32" s="15"/>
      <c r="E32" s="15"/>
      <c r="G32" s="15">
        <v>199</v>
      </c>
      <c r="H32" s="15"/>
      <c r="I32" s="15"/>
      <c r="J32" s="15"/>
      <c r="M32" s="15" t="s">
        <v>40</v>
      </c>
      <c r="N32" s="15">
        <v>13876</v>
      </c>
      <c r="O32" s="15">
        <v>147</v>
      </c>
    </row>
    <row r="33" spans="1:23">
      <c r="A33" s="15" t="s">
        <v>49</v>
      </c>
      <c r="B33" s="15">
        <v>43161</v>
      </c>
      <c r="C33" s="15"/>
      <c r="D33" s="15"/>
      <c r="E33" s="15"/>
      <c r="G33" s="15">
        <v>291</v>
      </c>
      <c r="H33" s="15"/>
      <c r="I33" s="15"/>
      <c r="J33" s="15"/>
      <c r="M33" s="15" t="s">
        <v>41</v>
      </c>
      <c r="N33" s="15">
        <v>11584</v>
      </c>
      <c r="O33" s="15">
        <v>136</v>
      </c>
    </row>
    <row r="34" spans="1:23">
      <c r="A34" s="15" t="s">
        <v>50</v>
      </c>
      <c r="B34" s="15">
        <v>46487</v>
      </c>
      <c r="C34" s="15"/>
      <c r="D34" s="15"/>
      <c r="E34" s="15"/>
      <c r="G34" s="15">
        <v>414</v>
      </c>
      <c r="H34" s="15"/>
      <c r="I34" s="15"/>
      <c r="J34" s="15"/>
      <c r="M34" s="15" t="s">
        <v>42</v>
      </c>
      <c r="N34" s="15">
        <v>10940</v>
      </c>
      <c r="O34" s="15">
        <v>188</v>
      </c>
    </row>
    <row r="35" spans="1:23">
      <c r="A35" s="15" t="s">
        <v>51</v>
      </c>
      <c r="B35" s="15">
        <v>60291</v>
      </c>
      <c r="C35" s="15"/>
      <c r="D35" s="15"/>
      <c r="E35" s="15"/>
      <c r="G35" s="15">
        <v>553</v>
      </c>
      <c r="H35" s="15"/>
      <c r="I35" s="15"/>
      <c r="J35" s="15"/>
      <c r="M35" s="15" t="s">
        <v>43</v>
      </c>
      <c r="N35" s="15">
        <v>10319</v>
      </c>
      <c r="O35" s="15">
        <v>121</v>
      </c>
    </row>
    <row r="36" spans="1:23">
      <c r="A36" s="15" t="s">
        <v>52</v>
      </c>
      <c r="B36" s="15">
        <v>76032</v>
      </c>
      <c r="C36" s="15"/>
      <c r="D36" s="15"/>
      <c r="E36" s="15"/>
      <c r="G36" s="15">
        <v>667</v>
      </c>
      <c r="H36" s="15"/>
      <c r="I36" s="15"/>
      <c r="J36" s="15"/>
      <c r="M36" s="15" t="s">
        <v>45</v>
      </c>
      <c r="N36" s="15">
        <v>12478</v>
      </c>
      <c r="O36" s="15">
        <v>70</v>
      </c>
    </row>
    <row r="37" spans="1:23">
      <c r="A37" s="15" t="s">
        <v>53</v>
      </c>
      <c r="B37" s="15">
        <v>111067</v>
      </c>
      <c r="C37" s="15"/>
      <c r="D37" s="15"/>
      <c r="E37" s="15"/>
      <c r="G37" s="15">
        <v>941</v>
      </c>
      <c r="H37" s="15"/>
      <c r="I37" s="15"/>
      <c r="J37" s="15"/>
      <c r="M37" s="15" t="s">
        <v>46</v>
      </c>
      <c r="N37" s="15">
        <v>25091</v>
      </c>
      <c r="O37" s="15">
        <v>152</v>
      </c>
    </row>
    <row r="38" spans="1:23">
      <c r="A38" s="15" t="s">
        <v>54</v>
      </c>
      <c r="B38" s="15">
        <v>128488</v>
      </c>
      <c r="C38" s="15"/>
      <c r="D38" s="15"/>
      <c r="E38" s="15"/>
      <c r="G38" s="15">
        <v>1083</v>
      </c>
      <c r="H38" s="15"/>
      <c r="I38" s="15"/>
      <c r="J38" s="15"/>
      <c r="M38" s="15" t="s">
        <v>47</v>
      </c>
      <c r="N38" s="15">
        <v>45658</v>
      </c>
      <c r="O38" s="15">
        <v>186</v>
      </c>
    </row>
    <row r="39" spans="1:23">
      <c r="A39" s="15" t="s">
        <v>59</v>
      </c>
      <c r="B39" s="15">
        <v>145858</v>
      </c>
      <c r="C39" s="15">
        <v>662</v>
      </c>
      <c r="D39" s="15"/>
      <c r="E39" s="15"/>
      <c r="G39" s="15">
        <v>1248</v>
      </c>
      <c r="H39" s="15">
        <v>5</v>
      </c>
      <c r="I39" s="15"/>
      <c r="J39" s="15"/>
      <c r="M39" s="15" t="s">
        <v>48</v>
      </c>
      <c r="N39" s="15">
        <v>46216</v>
      </c>
      <c r="O39" s="15">
        <v>199</v>
      </c>
    </row>
    <row r="40" spans="1:23">
      <c r="A40" s="15" t="s">
        <v>60</v>
      </c>
      <c r="B40" s="15">
        <v>168811</v>
      </c>
      <c r="C40" s="15">
        <v>1110</v>
      </c>
      <c r="D40" s="15">
        <v>1732</v>
      </c>
      <c r="E40" s="15">
        <v>4478</v>
      </c>
      <c r="G40" s="15">
        <v>1605</v>
      </c>
      <c r="H40" s="15">
        <v>9</v>
      </c>
      <c r="I40" s="15">
        <v>14</v>
      </c>
      <c r="J40" s="15">
        <v>42</v>
      </c>
      <c r="M40" s="15" t="s">
        <v>49</v>
      </c>
      <c r="N40" s="15">
        <v>43161</v>
      </c>
      <c r="O40" s="15">
        <v>291</v>
      </c>
    </row>
    <row r="41" spans="1:23">
      <c r="A41" s="15" t="s">
        <v>61</v>
      </c>
      <c r="B41" s="15">
        <v>224467</v>
      </c>
      <c r="C41" s="15">
        <v>1093</v>
      </c>
      <c r="D41" s="15">
        <v>6054</v>
      </c>
      <c r="E41" s="15">
        <v>7444</v>
      </c>
      <c r="G41" s="15">
        <v>2312</v>
      </c>
      <c r="H41" s="15">
        <v>2</v>
      </c>
      <c r="I41" s="15">
        <v>39</v>
      </c>
      <c r="J41" s="15">
        <v>75</v>
      </c>
      <c r="M41" s="15" t="s">
        <v>50</v>
      </c>
      <c r="N41" s="15">
        <v>46487</v>
      </c>
      <c r="O41" s="15">
        <v>414</v>
      </c>
    </row>
    <row r="42" spans="1:23">
      <c r="A42" s="15" t="s">
        <v>62</v>
      </c>
      <c r="B42" s="15">
        <v>251800</v>
      </c>
      <c r="C42" s="15">
        <v>941</v>
      </c>
      <c r="D42" s="15">
        <v>15001</v>
      </c>
      <c r="E42" s="15">
        <v>8611</v>
      </c>
      <c r="G42" s="15">
        <v>2619</v>
      </c>
      <c r="H42" s="15">
        <v>7</v>
      </c>
      <c r="I42" s="15">
        <v>96</v>
      </c>
      <c r="J42" s="15">
        <v>94</v>
      </c>
      <c r="M42" s="15" t="s">
        <v>51</v>
      </c>
      <c r="N42" s="15">
        <v>60291</v>
      </c>
      <c r="O42" s="15">
        <v>553</v>
      </c>
    </row>
    <row r="43" spans="1:23">
      <c r="A43" s="15" t="s">
        <v>63</v>
      </c>
      <c r="B43" s="15">
        <v>220261</v>
      </c>
      <c r="C43" s="15">
        <v>712</v>
      </c>
      <c r="D43" s="15">
        <v>19552</v>
      </c>
      <c r="E43" s="15">
        <v>6794</v>
      </c>
      <c r="G43" s="15">
        <v>2277</v>
      </c>
      <c r="H43" s="15">
        <v>11</v>
      </c>
      <c r="I43" s="15">
        <v>128</v>
      </c>
      <c r="J43" s="15">
        <v>81</v>
      </c>
    </row>
    <row r="44" spans="1:23">
      <c r="A44" s="15" t="s">
        <v>64</v>
      </c>
      <c r="B44" s="15">
        <v>193179</v>
      </c>
      <c r="C44" s="15">
        <v>646</v>
      </c>
      <c r="D44" s="15">
        <v>21218</v>
      </c>
      <c r="E44" s="15">
        <v>4830</v>
      </c>
      <c r="G44" s="15">
        <v>2176</v>
      </c>
      <c r="H44" s="15">
        <v>10</v>
      </c>
      <c r="I44" s="15">
        <v>167</v>
      </c>
      <c r="J44" s="15">
        <v>81</v>
      </c>
    </row>
    <row r="45" spans="1:23">
      <c r="A45" s="15" t="s">
        <v>65</v>
      </c>
      <c r="B45" s="15">
        <v>174861</v>
      </c>
      <c r="C45" s="15">
        <v>598</v>
      </c>
      <c r="D45" s="15">
        <v>22379</v>
      </c>
      <c r="E45" s="15">
        <v>3734</v>
      </c>
      <c r="G45" s="15">
        <v>2339</v>
      </c>
      <c r="H45" s="15">
        <v>7</v>
      </c>
      <c r="I45" s="15">
        <v>172</v>
      </c>
      <c r="J45" s="15">
        <v>66</v>
      </c>
    </row>
    <row r="46" spans="1:23">
      <c r="A46" s="15" t="s">
        <v>89</v>
      </c>
      <c r="B46" s="15">
        <v>157889</v>
      </c>
      <c r="C46" s="15">
        <v>654</v>
      </c>
      <c r="D46" s="15">
        <v>24586</v>
      </c>
      <c r="E46" s="15">
        <v>3086</v>
      </c>
      <c r="G46" s="15">
        <v>1962</v>
      </c>
      <c r="H46" s="15">
        <v>8</v>
      </c>
      <c r="I46" s="15">
        <v>149</v>
      </c>
      <c r="J46" s="15">
        <v>52</v>
      </c>
      <c r="M46" s="15"/>
      <c r="N46" s="15" t="s">
        <v>433</v>
      </c>
      <c r="O46" s="15" t="s">
        <v>203</v>
      </c>
      <c r="P46" s="15" t="s">
        <v>204</v>
      </c>
      <c r="Q46" s="15" t="s">
        <v>205</v>
      </c>
      <c r="R46" s="15" t="s">
        <v>206</v>
      </c>
      <c r="S46" s="15" t="s">
        <v>432</v>
      </c>
      <c r="T46" s="15" t="s">
        <v>203</v>
      </c>
      <c r="U46" s="15" t="s">
        <v>204</v>
      </c>
      <c r="V46" s="15" t="s">
        <v>205</v>
      </c>
      <c r="W46" s="15" t="s">
        <v>206</v>
      </c>
    </row>
    <row r="47" spans="1:23">
      <c r="A47" s="15" t="s">
        <v>90</v>
      </c>
      <c r="B47" s="15">
        <v>140941</v>
      </c>
      <c r="C47" s="15">
        <v>859</v>
      </c>
      <c r="D47" s="15">
        <v>21810</v>
      </c>
      <c r="E47" s="15">
        <v>2242</v>
      </c>
      <c r="G47" s="15">
        <v>1706</v>
      </c>
      <c r="H47" s="15">
        <v>8</v>
      </c>
      <c r="I47" s="15">
        <v>192</v>
      </c>
      <c r="J47" s="15">
        <v>43</v>
      </c>
      <c r="M47" s="15" t="s">
        <v>50</v>
      </c>
      <c r="N47" s="61">
        <f>SUM(O47:R47)</f>
        <v>46487</v>
      </c>
      <c r="O47" s="61">
        <v>46487</v>
      </c>
      <c r="P47" s="61"/>
      <c r="Q47" s="61"/>
      <c r="R47" s="61"/>
      <c r="S47" s="61">
        <f>SUM(T47:W47)</f>
        <v>414</v>
      </c>
      <c r="T47" s="61">
        <v>414</v>
      </c>
      <c r="U47" s="61"/>
      <c r="V47" s="61"/>
      <c r="W47" s="61"/>
    </row>
    <row r="48" spans="1:23">
      <c r="A48" s="15" t="s">
        <v>91</v>
      </c>
      <c r="B48" s="15">
        <v>137957</v>
      </c>
      <c r="C48" s="15">
        <v>661</v>
      </c>
      <c r="D48" s="15">
        <v>18961</v>
      </c>
      <c r="E48" s="15">
        <v>1770</v>
      </c>
      <c r="G48" s="15">
        <v>1624</v>
      </c>
      <c r="H48" s="15">
        <v>2</v>
      </c>
      <c r="I48" s="15">
        <v>140</v>
      </c>
      <c r="J48" s="15">
        <v>26</v>
      </c>
      <c r="M48" s="15" t="s">
        <v>51</v>
      </c>
      <c r="N48" s="61">
        <f t="shared" ref="N48:N58" si="0">SUM(O48:R48)</f>
        <v>60291</v>
      </c>
      <c r="O48" s="61">
        <v>60291</v>
      </c>
      <c r="P48" s="61"/>
      <c r="Q48" s="61"/>
      <c r="R48" s="61"/>
      <c r="S48" s="61">
        <f t="shared" ref="S48:S58" si="1">SUM(T48:W48)</f>
        <v>553</v>
      </c>
      <c r="T48" s="61">
        <v>553</v>
      </c>
      <c r="U48" s="61"/>
      <c r="V48" s="61"/>
      <c r="W48" s="61"/>
    </row>
    <row r="49" spans="1:23">
      <c r="A49" s="15" t="s">
        <v>148</v>
      </c>
      <c r="B49" s="15">
        <v>131370</v>
      </c>
      <c r="C49" s="15">
        <v>348</v>
      </c>
      <c r="D49" s="15">
        <v>17665</v>
      </c>
      <c r="E49" s="15">
        <v>1448</v>
      </c>
      <c r="G49" s="15">
        <v>1457</v>
      </c>
      <c r="H49" s="15">
        <v>2</v>
      </c>
      <c r="I49" s="15">
        <v>137</v>
      </c>
      <c r="J49" s="15">
        <v>25</v>
      </c>
      <c r="M49" s="15" t="s">
        <v>52</v>
      </c>
      <c r="N49" s="61">
        <f t="shared" si="0"/>
        <v>76032</v>
      </c>
      <c r="O49" s="61">
        <v>76032</v>
      </c>
      <c r="P49" s="61"/>
      <c r="Q49" s="61"/>
      <c r="R49" s="61"/>
      <c r="S49" s="61">
        <f t="shared" si="1"/>
        <v>667</v>
      </c>
      <c r="T49" s="61">
        <v>667</v>
      </c>
      <c r="U49" s="61"/>
      <c r="V49" s="61"/>
      <c r="W49" s="61"/>
    </row>
    <row r="50" spans="1:23">
      <c r="A50" s="15" t="s">
        <v>149</v>
      </c>
      <c r="B50" s="15">
        <v>110451</v>
      </c>
      <c r="C50" s="15">
        <v>325</v>
      </c>
      <c r="D50" s="15">
        <v>13108</v>
      </c>
      <c r="E50" s="15">
        <v>1154</v>
      </c>
      <c r="G50" s="15">
        <v>926</v>
      </c>
      <c r="H50" s="15">
        <v>2</v>
      </c>
      <c r="I50" s="15">
        <v>83</v>
      </c>
      <c r="J50" s="15">
        <v>6</v>
      </c>
      <c r="M50" s="15" t="s">
        <v>53</v>
      </c>
      <c r="N50" s="61">
        <f t="shared" si="0"/>
        <v>111067</v>
      </c>
      <c r="O50" s="61">
        <v>111067</v>
      </c>
      <c r="P50" s="61"/>
      <c r="Q50" s="61"/>
      <c r="R50" s="61"/>
      <c r="S50" s="61">
        <f t="shared" si="1"/>
        <v>941</v>
      </c>
      <c r="T50" s="61">
        <v>941</v>
      </c>
      <c r="U50" s="61"/>
      <c r="V50" s="61"/>
      <c r="W50" s="61"/>
    </row>
    <row r="51" spans="1:23">
      <c r="A51" s="15" t="s">
        <v>150</v>
      </c>
      <c r="B51" s="15">
        <v>92555</v>
      </c>
      <c r="C51" s="15">
        <v>305</v>
      </c>
      <c r="D51" s="15">
        <v>9096</v>
      </c>
      <c r="E51" s="15">
        <v>925</v>
      </c>
      <c r="G51" s="15">
        <v>708</v>
      </c>
      <c r="H51" s="15">
        <v>0</v>
      </c>
      <c r="I51" s="15">
        <v>88</v>
      </c>
      <c r="J51" s="15">
        <v>8</v>
      </c>
      <c r="M51" s="15" t="s">
        <v>54</v>
      </c>
      <c r="N51" s="61">
        <f t="shared" si="0"/>
        <v>128488</v>
      </c>
      <c r="O51" s="61">
        <v>128488</v>
      </c>
      <c r="P51" s="61"/>
      <c r="Q51" s="61"/>
      <c r="R51" s="61"/>
      <c r="S51" s="61">
        <f t="shared" si="1"/>
        <v>1083</v>
      </c>
      <c r="T51" s="61">
        <v>1083</v>
      </c>
      <c r="U51" s="61"/>
      <c r="V51" s="61"/>
      <c r="W51" s="61"/>
    </row>
    <row r="52" spans="1:23">
      <c r="A52" s="15" t="s">
        <v>151</v>
      </c>
      <c r="B52" s="15">
        <v>81136</v>
      </c>
      <c r="C52" s="15">
        <v>209</v>
      </c>
      <c r="D52" s="15">
        <v>7655</v>
      </c>
      <c r="E52" s="15">
        <v>719</v>
      </c>
      <c r="G52" s="15">
        <v>675</v>
      </c>
      <c r="H52" s="15">
        <v>2</v>
      </c>
      <c r="I52" s="15">
        <v>77</v>
      </c>
      <c r="J52" s="15">
        <v>7</v>
      </c>
      <c r="M52" s="15" t="s">
        <v>59</v>
      </c>
      <c r="N52" s="61">
        <f t="shared" si="0"/>
        <v>146520</v>
      </c>
      <c r="O52" s="61">
        <v>145858</v>
      </c>
      <c r="P52" s="61">
        <v>662</v>
      </c>
      <c r="Q52" s="61"/>
      <c r="R52" s="61"/>
      <c r="S52" s="61">
        <f t="shared" si="1"/>
        <v>1253</v>
      </c>
      <c r="T52" s="61">
        <v>1248</v>
      </c>
      <c r="U52" s="61">
        <v>5</v>
      </c>
      <c r="V52" s="61"/>
      <c r="W52" s="61"/>
    </row>
    <row r="53" spans="1:23">
      <c r="A53" s="15" t="s">
        <v>152</v>
      </c>
      <c r="B53" s="15">
        <v>73370</v>
      </c>
      <c r="C53" s="15">
        <v>165</v>
      </c>
      <c r="D53" s="15">
        <v>6982</v>
      </c>
      <c r="E53" s="15">
        <v>686</v>
      </c>
      <c r="G53" s="15">
        <v>650</v>
      </c>
      <c r="H53" s="15">
        <v>1</v>
      </c>
      <c r="I53" s="15">
        <v>49</v>
      </c>
      <c r="J53" s="15">
        <v>8</v>
      </c>
      <c r="M53" s="15" t="s">
        <v>60</v>
      </c>
      <c r="N53" s="61">
        <f t="shared" si="0"/>
        <v>176131</v>
      </c>
      <c r="O53" s="61">
        <v>168811</v>
      </c>
      <c r="P53" s="61">
        <v>1110</v>
      </c>
      <c r="Q53" s="61">
        <v>1732</v>
      </c>
      <c r="R53" s="61">
        <v>4478</v>
      </c>
      <c r="S53" s="61">
        <f t="shared" si="1"/>
        <v>1670</v>
      </c>
      <c r="T53" s="61">
        <v>1605</v>
      </c>
      <c r="U53" s="61">
        <v>9</v>
      </c>
      <c r="V53" s="61">
        <v>14</v>
      </c>
      <c r="W53" s="61">
        <v>42</v>
      </c>
    </row>
    <row r="54" spans="1:23">
      <c r="A54" s="15" t="s">
        <v>153</v>
      </c>
      <c r="B54" s="15">
        <v>71533</v>
      </c>
      <c r="C54" s="15">
        <v>158</v>
      </c>
      <c r="D54" s="15">
        <v>7798</v>
      </c>
      <c r="E54" s="15">
        <v>679</v>
      </c>
      <c r="G54" s="15">
        <v>713</v>
      </c>
      <c r="H54" s="15">
        <v>0</v>
      </c>
      <c r="I54" s="15">
        <v>60</v>
      </c>
      <c r="J54" s="15">
        <v>7</v>
      </c>
      <c r="M54" s="15" t="s">
        <v>61</v>
      </c>
      <c r="N54" s="61">
        <f t="shared" si="0"/>
        <v>239058</v>
      </c>
      <c r="O54" s="61">
        <v>224467</v>
      </c>
      <c r="P54" s="61">
        <v>1093</v>
      </c>
      <c r="Q54" s="61">
        <v>6054</v>
      </c>
      <c r="R54" s="61">
        <v>7444</v>
      </c>
      <c r="S54" s="61">
        <f t="shared" si="1"/>
        <v>2428</v>
      </c>
      <c r="T54" s="61">
        <v>2312</v>
      </c>
      <c r="U54" s="61">
        <v>2</v>
      </c>
      <c r="V54" s="61">
        <v>39</v>
      </c>
      <c r="W54" s="61">
        <v>75</v>
      </c>
    </row>
    <row r="55" spans="1:23">
      <c r="A55" s="15" t="s">
        <v>154</v>
      </c>
      <c r="B55" s="15">
        <v>71840</v>
      </c>
      <c r="C55" s="15">
        <v>151</v>
      </c>
      <c r="D55" s="15">
        <v>8841</v>
      </c>
      <c r="E55" s="15">
        <v>761</v>
      </c>
      <c r="G55" s="15">
        <v>691</v>
      </c>
      <c r="H55" s="15">
        <v>1</v>
      </c>
      <c r="I55" s="15">
        <v>83</v>
      </c>
      <c r="J55" s="15">
        <v>9</v>
      </c>
      <c r="M55" s="15" t="s">
        <v>62</v>
      </c>
      <c r="N55" s="61">
        <f t="shared" si="0"/>
        <v>276353</v>
      </c>
      <c r="O55" s="61">
        <v>251800</v>
      </c>
      <c r="P55" s="61">
        <v>941</v>
      </c>
      <c r="Q55" s="61">
        <v>15001</v>
      </c>
      <c r="R55" s="61">
        <v>8611</v>
      </c>
      <c r="S55" s="61">
        <f t="shared" si="1"/>
        <v>2816</v>
      </c>
      <c r="T55" s="61">
        <v>2619</v>
      </c>
      <c r="U55" s="61">
        <v>7</v>
      </c>
      <c r="V55" s="61">
        <v>96</v>
      </c>
      <c r="W55" s="61">
        <v>94</v>
      </c>
    </row>
    <row r="56" spans="1:23">
      <c r="A56" s="15" t="s">
        <v>155</v>
      </c>
      <c r="B56" s="15">
        <v>76015</v>
      </c>
      <c r="C56" s="15">
        <v>140</v>
      </c>
      <c r="D56" s="15">
        <v>10488</v>
      </c>
      <c r="E56" s="15">
        <v>796</v>
      </c>
      <c r="G56" s="15">
        <v>780</v>
      </c>
      <c r="H56" s="15">
        <v>0</v>
      </c>
      <c r="I56" s="15">
        <v>112</v>
      </c>
      <c r="J56" s="15">
        <v>6</v>
      </c>
      <c r="M56" s="15" t="s">
        <v>63</v>
      </c>
      <c r="N56" s="61">
        <f t="shared" si="0"/>
        <v>247319</v>
      </c>
      <c r="O56" s="61">
        <v>220261</v>
      </c>
      <c r="P56" s="61">
        <v>712</v>
      </c>
      <c r="Q56" s="61">
        <v>19552</v>
      </c>
      <c r="R56" s="61">
        <v>6794</v>
      </c>
      <c r="S56" s="61">
        <f t="shared" si="1"/>
        <v>2497</v>
      </c>
      <c r="T56" s="61">
        <v>2277</v>
      </c>
      <c r="U56" s="61">
        <v>11</v>
      </c>
      <c r="V56" s="61">
        <v>128</v>
      </c>
      <c r="W56" s="61">
        <v>81</v>
      </c>
    </row>
    <row r="57" spans="1:23">
      <c r="A57" s="15" t="s">
        <v>156</v>
      </c>
      <c r="B57" s="15">
        <v>80012</v>
      </c>
      <c r="C57" s="15">
        <v>114</v>
      </c>
      <c r="D57" s="15">
        <v>12355</v>
      </c>
      <c r="E57" s="15">
        <v>856</v>
      </c>
      <c r="G57" s="15">
        <v>788</v>
      </c>
      <c r="H57" s="15">
        <v>0</v>
      </c>
      <c r="I57" s="15">
        <v>136</v>
      </c>
      <c r="J57" s="15">
        <v>9</v>
      </c>
      <c r="M57" s="15" t="s">
        <v>64</v>
      </c>
      <c r="N57" s="61">
        <f t="shared" si="0"/>
        <v>219873</v>
      </c>
      <c r="O57" s="61">
        <v>193179</v>
      </c>
      <c r="P57" s="61">
        <v>646</v>
      </c>
      <c r="Q57" s="61">
        <v>21218</v>
      </c>
      <c r="R57" s="61">
        <v>4830</v>
      </c>
      <c r="S57" s="61">
        <f t="shared" si="1"/>
        <v>2434</v>
      </c>
      <c r="T57" s="61">
        <v>2176</v>
      </c>
      <c r="U57" s="61">
        <v>10</v>
      </c>
      <c r="V57" s="61">
        <v>167</v>
      </c>
      <c r="W57" s="61">
        <v>81</v>
      </c>
    </row>
    <row r="58" spans="1:23">
      <c r="A58" t="s">
        <v>157</v>
      </c>
      <c r="M58" s="15" t="s">
        <v>65</v>
      </c>
      <c r="N58" s="61">
        <f t="shared" si="0"/>
        <v>201572</v>
      </c>
      <c r="O58" s="61">
        <v>174861</v>
      </c>
      <c r="P58" s="61">
        <v>598</v>
      </c>
      <c r="Q58" s="61">
        <v>22379</v>
      </c>
      <c r="R58" s="61">
        <v>3734</v>
      </c>
      <c r="S58" s="61">
        <f t="shared" si="1"/>
        <v>2584</v>
      </c>
      <c r="T58" s="61">
        <v>2339</v>
      </c>
      <c r="U58" s="61">
        <v>7</v>
      </c>
      <c r="V58" s="61">
        <v>172</v>
      </c>
      <c r="W58" s="61">
        <v>66</v>
      </c>
    </row>
    <row r="60" spans="1:23" ht="36">
      <c r="M60" s="37"/>
      <c r="N60" s="37" t="s">
        <v>203</v>
      </c>
      <c r="O60" s="37" t="s">
        <v>204</v>
      </c>
      <c r="P60" s="37" t="s">
        <v>205</v>
      </c>
      <c r="Q60" s="37" t="s">
        <v>206</v>
      </c>
    </row>
    <row r="61" spans="1:23">
      <c r="M61" s="15" t="s">
        <v>148</v>
      </c>
      <c r="N61" s="15">
        <v>131370</v>
      </c>
      <c r="O61" s="15">
        <v>348</v>
      </c>
      <c r="P61" s="15">
        <v>17665</v>
      </c>
      <c r="Q61" s="15">
        <v>1448</v>
      </c>
    </row>
    <row r="62" spans="1:23">
      <c r="M62" s="15" t="s">
        <v>149</v>
      </c>
      <c r="N62" s="15">
        <v>110451</v>
      </c>
      <c r="O62" s="15">
        <v>325</v>
      </c>
      <c r="P62" s="15">
        <v>13108</v>
      </c>
      <c r="Q62" s="15">
        <v>1154</v>
      </c>
    </row>
    <row r="63" spans="1:23">
      <c r="M63" s="15" t="s">
        <v>150</v>
      </c>
      <c r="N63" s="15">
        <v>92555</v>
      </c>
      <c r="O63" s="15">
        <v>305</v>
      </c>
      <c r="P63" s="15">
        <v>9096</v>
      </c>
      <c r="Q63" s="15">
        <v>925</v>
      </c>
    </row>
    <row r="64" spans="1:23">
      <c r="M64" s="15" t="s">
        <v>151</v>
      </c>
      <c r="N64" s="15">
        <v>81136</v>
      </c>
      <c r="O64" s="15">
        <v>209</v>
      </c>
      <c r="P64" s="15">
        <v>7655</v>
      </c>
      <c r="Q64" s="15">
        <v>719</v>
      </c>
    </row>
    <row r="65" spans="13:17">
      <c r="M65" s="15" t="s">
        <v>152</v>
      </c>
      <c r="N65" s="15">
        <v>73370</v>
      </c>
      <c r="O65" s="15">
        <v>165</v>
      </c>
      <c r="P65" s="15">
        <v>6982</v>
      </c>
      <c r="Q65" s="15">
        <v>686</v>
      </c>
    </row>
    <row r="66" spans="13:17">
      <c r="M66" s="15" t="s">
        <v>153</v>
      </c>
      <c r="N66" s="15">
        <v>71533</v>
      </c>
      <c r="O66" s="15">
        <v>158</v>
      </c>
      <c r="P66" s="15">
        <v>7798</v>
      </c>
      <c r="Q66" s="15">
        <v>679</v>
      </c>
    </row>
    <row r="67" spans="13:17">
      <c r="M67" s="15" t="s">
        <v>154</v>
      </c>
      <c r="N67" s="15">
        <v>71840</v>
      </c>
      <c r="O67" s="15">
        <v>151</v>
      </c>
      <c r="P67" s="15">
        <v>8841</v>
      </c>
      <c r="Q67" s="15">
        <v>761</v>
      </c>
    </row>
    <row r="68" spans="13:17">
      <c r="M68" s="15" t="s">
        <v>155</v>
      </c>
      <c r="N68" s="15">
        <v>76015</v>
      </c>
      <c r="O68" s="15">
        <v>140</v>
      </c>
      <c r="P68" s="15">
        <v>10488</v>
      </c>
      <c r="Q68" s="15">
        <v>796</v>
      </c>
    </row>
    <row r="69" spans="13:17">
      <c r="M69" s="15" t="s">
        <v>156</v>
      </c>
      <c r="N69" s="15">
        <v>80012</v>
      </c>
      <c r="O69" s="15">
        <v>114</v>
      </c>
      <c r="P69" s="15">
        <v>12355</v>
      </c>
      <c r="Q69" s="15">
        <v>856</v>
      </c>
    </row>
  </sheetData>
  <phoneticPr fontId="1"/>
  <pageMargins left="0.7" right="0.7" top="0.75" bottom="0.75" header="0.3" footer="0.3"/>
  <pageSetup paperSize="9" scale="67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66CA3-FC88-4253-80D0-18E94E52D9E4}">
  <sheetPr>
    <pageSetUpPr fitToPage="1"/>
  </sheetPr>
  <dimension ref="A1:N44"/>
  <sheetViews>
    <sheetView view="pageBreakPreview" zoomScale="60" zoomScaleNormal="100" workbookViewId="0">
      <selection activeCell="E1" sqref="E1"/>
    </sheetView>
  </sheetViews>
  <sheetFormatPr defaultRowHeight="18"/>
  <cols>
    <col min="2" max="2" width="9" style="2"/>
    <col min="3" max="3" width="9" style="3"/>
    <col min="4" max="4" width="9" style="5"/>
    <col min="6" max="6" width="9" style="5"/>
    <col min="8" max="8" width="3.08203125" customWidth="1"/>
    <col min="10" max="10" width="9" style="3"/>
    <col min="12" max="12" width="9" style="14"/>
    <col min="14" max="14" width="9" style="14"/>
  </cols>
  <sheetData>
    <row r="1" spans="1:14">
      <c r="A1" t="s">
        <v>99</v>
      </c>
      <c r="B1" t="s">
        <v>100</v>
      </c>
    </row>
    <row r="2" spans="1:14">
      <c r="A2" s="3" t="s">
        <v>103</v>
      </c>
      <c r="D2" s="5" t="s">
        <v>229</v>
      </c>
    </row>
    <row r="3" spans="1:14">
      <c r="A3" s="3"/>
      <c r="B3" s="2" t="s">
        <v>231</v>
      </c>
      <c r="I3" t="s">
        <v>232</v>
      </c>
    </row>
    <row r="4" spans="1:14">
      <c r="A4" s="15"/>
      <c r="B4" s="61" t="s">
        <v>230</v>
      </c>
      <c r="C4" s="62"/>
      <c r="D4" s="16" t="s">
        <v>227</v>
      </c>
      <c r="E4" s="15"/>
      <c r="F4" s="16" t="s">
        <v>228</v>
      </c>
      <c r="G4" s="15"/>
      <c r="I4" s="15" t="s">
        <v>230</v>
      </c>
      <c r="J4" s="62"/>
      <c r="K4" s="15" t="s">
        <v>227</v>
      </c>
      <c r="L4" s="18"/>
      <c r="M4" s="15" t="s">
        <v>228</v>
      </c>
      <c r="N4" s="18"/>
    </row>
    <row r="5" spans="1:14">
      <c r="A5" s="15"/>
      <c r="B5" s="61" t="s">
        <v>101</v>
      </c>
      <c r="C5" s="62" t="s">
        <v>102</v>
      </c>
      <c r="D5" s="16" t="s">
        <v>101</v>
      </c>
      <c r="E5" s="62" t="s">
        <v>102</v>
      </c>
      <c r="F5" s="16" t="s">
        <v>101</v>
      </c>
      <c r="G5" s="62" t="s">
        <v>102</v>
      </c>
      <c r="I5" s="15" t="s">
        <v>233</v>
      </c>
      <c r="J5" s="62" t="s">
        <v>234</v>
      </c>
      <c r="K5" s="61" t="s">
        <v>101</v>
      </c>
      <c r="L5" s="18" t="s">
        <v>102</v>
      </c>
      <c r="M5" s="61" t="s">
        <v>101</v>
      </c>
      <c r="N5" s="18" t="s">
        <v>102</v>
      </c>
    </row>
    <row r="6" spans="1:14">
      <c r="A6" s="15" t="s">
        <v>0</v>
      </c>
      <c r="B6" s="61">
        <v>14444</v>
      </c>
      <c r="C6" s="62">
        <v>14.7</v>
      </c>
      <c r="D6" s="16">
        <v>8330</v>
      </c>
      <c r="E6" s="15">
        <v>17.3</v>
      </c>
      <c r="F6" s="16">
        <v>6114</v>
      </c>
      <c r="G6" s="15">
        <v>12.2</v>
      </c>
      <c r="I6" s="15">
        <v>282</v>
      </c>
      <c r="J6" s="62">
        <v>20</v>
      </c>
      <c r="K6" s="15">
        <v>162</v>
      </c>
      <c r="L6" s="18">
        <v>23.8</v>
      </c>
      <c r="M6" s="15">
        <v>120</v>
      </c>
      <c r="N6" s="18">
        <v>16.399999999999999</v>
      </c>
    </row>
    <row r="7" spans="1:14">
      <c r="A7" s="15" t="s">
        <v>18</v>
      </c>
      <c r="B7" s="61">
        <v>15050</v>
      </c>
      <c r="C7" s="62">
        <v>15.2</v>
      </c>
      <c r="D7" s="16">
        <v>8450</v>
      </c>
      <c r="E7" s="15">
        <v>17.399999999999999</v>
      </c>
      <c r="F7" s="16">
        <v>6600</v>
      </c>
      <c r="G7" s="15">
        <v>13.1</v>
      </c>
      <c r="I7" s="15"/>
      <c r="J7" s="62"/>
      <c r="K7" s="15"/>
      <c r="L7" s="18"/>
      <c r="M7" s="15"/>
      <c r="N7" s="18"/>
    </row>
    <row r="8" spans="1:14">
      <c r="A8" s="15" t="s">
        <v>21</v>
      </c>
      <c r="B8" s="61">
        <v>14121</v>
      </c>
      <c r="C8" s="62">
        <v>14.2</v>
      </c>
      <c r="D8" s="16">
        <v>7940</v>
      </c>
      <c r="E8" s="15">
        <v>16.2</v>
      </c>
      <c r="F8" s="16">
        <v>6181</v>
      </c>
      <c r="G8" s="15">
        <v>12.2</v>
      </c>
      <c r="I8" s="15"/>
      <c r="J8" s="62"/>
      <c r="K8" s="15"/>
      <c r="L8" s="18"/>
      <c r="M8" s="15"/>
      <c r="N8" s="18"/>
    </row>
    <row r="9" spans="1:14">
      <c r="A9" s="15" t="s">
        <v>22</v>
      </c>
      <c r="B9" s="61">
        <v>14601</v>
      </c>
      <c r="C9" s="62">
        <v>14.5</v>
      </c>
      <c r="D9" s="16">
        <v>8174</v>
      </c>
      <c r="E9" s="15">
        <v>16.5</v>
      </c>
      <c r="F9" s="16">
        <v>6427</v>
      </c>
      <c r="G9" s="15">
        <v>12.5</v>
      </c>
      <c r="I9" s="15"/>
      <c r="J9" s="62"/>
      <c r="K9" s="15"/>
      <c r="L9" s="18"/>
      <c r="M9" s="15"/>
      <c r="N9" s="18"/>
    </row>
    <row r="10" spans="1:14">
      <c r="A10" s="15" t="s">
        <v>23</v>
      </c>
      <c r="B10" s="61">
        <v>14844</v>
      </c>
      <c r="C10" s="62">
        <v>14.5</v>
      </c>
      <c r="D10" s="16">
        <v>8241</v>
      </c>
      <c r="E10" s="15">
        <v>16.399999999999999</v>
      </c>
      <c r="F10" s="16">
        <v>6603</v>
      </c>
      <c r="G10" s="15">
        <v>12.7</v>
      </c>
      <c r="I10" s="15"/>
      <c r="J10" s="62"/>
      <c r="K10" s="15"/>
      <c r="L10" s="18"/>
      <c r="M10" s="15"/>
      <c r="N10" s="18"/>
    </row>
    <row r="11" spans="1:14">
      <c r="A11" s="15" t="s">
        <v>24</v>
      </c>
      <c r="B11" s="61">
        <v>15728</v>
      </c>
      <c r="C11" s="62">
        <v>15.3</v>
      </c>
      <c r="D11" s="16">
        <v>8761</v>
      </c>
      <c r="E11" s="15">
        <v>17.3</v>
      </c>
      <c r="F11" s="16">
        <v>6967</v>
      </c>
      <c r="G11" s="15">
        <v>13.3</v>
      </c>
      <c r="I11" s="15">
        <v>282</v>
      </c>
      <c r="J11" s="62">
        <v>20.6</v>
      </c>
      <c r="K11" s="15">
        <v>162</v>
      </c>
      <c r="L11" s="18">
        <v>24.6</v>
      </c>
      <c r="M11" s="15">
        <v>120</v>
      </c>
      <c r="N11" s="18">
        <v>16.8</v>
      </c>
    </row>
    <row r="12" spans="1:14">
      <c r="A12" s="15" t="s">
        <v>25</v>
      </c>
      <c r="B12" s="61">
        <v>16239</v>
      </c>
      <c r="C12" s="62">
        <v>15.6</v>
      </c>
      <c r="D12" s="16">
        <v>9157</v>
      </c>
      <c r="E12" s="15">
        <v>17.899999999999999</v>
      </c>
      <c r="F12" s="16">
        <v>7082</v>
      </c>
      <c r="G12" s="15">
        <v>13.3</v>
      </c>
      <c r="I12" s="15"/>
      <c r="J12" s="62"/>
      <c r="K12" s="15"/>
      <c r="L12" s="18"/>
      <c r="M12" s="15"/>
      <c r="N12" s="18"/>
    </row>
    <row r="13" spans="1:14">
      <c r="A13" s="15" t="s">
        <v>26</v>
      </c>
      <c r="B13" s="61">
        <v>18015</v>
      </c>
      <c r="C13" s="62">
        <v>17</v>
      </c>
      <c r="D13" s="16">
        <v>10231</v>
      </c>
      <c r="E13" s="15">
        <v>19.7</v>
      </c>
      <c r="F13" s="16">
        <v>7784</v>
      </c>
      <c r="G13" s="15">
        <v>14.4</v>
      </c>
      <c r="I13" s="15"/>
      <c r="J13" s="62"/>
      <c r="K13" s="15"/>
      <c r="L13" s="18"/>
      <c r="M13" s="15"/>
      <c r="N13" s="18"/>
    </row>
    <row r="14" spans="1:14">
      <c r="A14" s="15" t="s">
        <v>27</v>
      </c>
      <c r="B14" s="61">
        <v>18859</v>
      </c>
      <c r="C14" s="62">
        <v>17.399999999999999</v>
      </c>
      <c r="D14" s="16">
        <v>10730</v>
      </c>
      <c r="E14" s="15">
        <v>20.2</v>
      </c>
      <c r="F14" s="16">
        <v>8129</v>
      </c>
      <c r="G14" s="15">
        <v>14.8</v>
      </c>
      <c r="I14" s="15"/>
      <c r="J14" s="62"/>
      <c r="K14" s="15"/>
      <c r="L14" s="18"/>
      <c r="M14" s="15"/>
      <c r="N14" s="18"/>
    </row>
    <row r="15" spans="1:14">
      <c r="A15" s="15" t="s">
        <v>28</v>
      </c>
      <c r="B15" s="61">
        <v>19105</v>
      </c>
      <c r="C15" s="62">
        <v>17.5</v>
      </c>
      <c r="D15" s="16">
        <v>10723</v>
      </c>
      <c r="E15" s="15">
        <v>20</v>
      </c>
      <c r="F15" s="16">
        <v>8382</v>
      </c>
      <c r="G15" s="15">
        <v>15</v>
      </c>
      <c r="I15" s="15"/>
      <c r="J15" s="62"/>
      <c r="K15" s="15"/>
      <c r="L15" s="18"/>
      <c r="M15" s="15"/>
      <c r="N15" s="18"/>
    </row>
    <row r="16" spans="1:14">
      <c r="A16" s="15" t="s">
        <v>29</v>
      </c>
      <c r="B16" s="61">
        <v>19975</v>
      </c>
      <c r="C16" s="62">
        <v>18</v>
      </c>
      <c r="D16" s="16">
        <v>11744</v>
      </c>
      <c r="E16" s="15">
        <v>21.5</v>
      </c>
      <c r="F16" s="16">
        <v>8231</v>
      </c>
      <c r="G16" s="15">
        <v>14.6</v>
      </c>
      <c r="I16" s="15">
        <v>344</v>
      </c>
      <c r="J16" s="62">
        <v>24.9</v>
      </c>
      <c r="K16" s="15">
        <v>196</v>
      </c>
      <c r="L16" s="18">
        <v>29.4</v>
      </c>
      <c r="M16" s="15">
        <v>148</v>
      </c>
      <c r="N16" s="18">
        <v>20.7</v>
      </c>
    </row>
    <row r="17" spans="1:14">
      <c r="A17" s="15" t="s">
        <v>30</v>
      </c>
      <c r="B17" s="61">
        <v>19786</v>
      </c>
      <c r="C17" s="62">
        <v>17.600000000000001</v>
      </c>
      <c r="D17" s="16">
        <v>11744</v>
      </c>
      <c r="E17" s="15">
        <v>21.2</v>
      </c>
      <c r="F17" s="16">
        <v>8042</v>
      </c>
      <c r="G17" s="15">
        <v>14.1</v>
      </c>
      <c r="I17" s="15"/>
      <c r="J17" s="62"/>
      <c r="K17" s="15"/>
      <c r="L17" s="18"/>
      <c r="M17" s="15"/>
      <c r="N17" s="18"/>
    </row>
    <row r="18" spans="1:14">
      <c r="A18" s="15" t="s">
        <v>31</v>
      </c>
      <c r="B18" s="61">
        <v>20269</v>
      </c>
      <c r="C18" s="62">
        <v>17.899999999999999</v>
      </c>
      <c r="D18" s="16">
        <v>12299</v>
      </c>
      <c r="E18" s="15">
        <v>22</v>
      </c>
      <c r="F18" s="16">
        <v>7970</v>
      </c>
      <c r="G18" s="15">
        <v>13.8</v>
      </c>
      <c r="I18" s="15"/>
      <c r="J18" s="62"/>
      <c r="K18" s="15"/>
      <c r="L18" s="18"/>
      <c r="M18" s="15"/>
      <c r="N18" s="18"/>
    </row>
    <row r="19" spans="1:14">
      <c r="A19" s="15" t="s">
        <v>32</v>
      </c>
      <c r="B19" s="61">
        <v>20199</v>
      </c>
      <c r="C19" s="62">
        <v>17.600000000000001</v>
      </c>
      <c r="D19" s="16">
        <v>12409</v>
      </c>
      <c r="E19" s="15">
        <v>22</v>
      </c>
      <c r="F19" s="16">
        <v>7790</v>
      </c>
      <c r="G19" s="15">
        <v>13.4</v>
      </c>
      <c r="I19" s="15"/>
      <c r="J19" s="62"/>
      <c r="K19" s="15"/>
      <c r="L19" s="18"/>
      <c r="M19" s="15"/>
      <c r="N19" s="18"/>
    </row>
    <row r="20" spans="1:14">
      <c r="A20" s="15" t="s">
        <v>33</v>
      </c>
      <c r="B20" s="61">
        <v>20823</v>
      </c>
      <c r="C20" s="62">
        <v>18</v>
      </c>
      <c r="D20" s="16">
        <v>12851</v>
      </c>
      <c r="E20" s="15">
        <v>22.6</v>
      </c>
      <c r="F20" s="16">
        <v>7972</v>
      </c>
      <c r="G20" s="15">
        <v>13.6</v>
      </c>
      <c r="I20" s="15"/>
      <c r="J20" s="62"/>
      <c r="K20" s="15"/>
      <c r="L20" s="18"/>
      <c r="M20" s="15"/>
      <c r="N20" s="18"/>
    </row>
    <row r="21" spans="1:14">
      <c r="A21" s="15" t="s">
        <v>34</v>
      </c>
      <c r="B21" s="61">
        <v>20542</v>
      </c>
      <c r="C21" s="62">
        <v>17.7</v>
      </c>
      <c r="D21" s="16">
        <v>12769</v>
      </c>
      <c r="E21" s="15">
        <v>22.3</v>
      </c>
      <c r="F21" s="16">
        <v>7773</v>
      </c>
      <c r="G21" s="15">
        <v>13.1</v>
      </c>
      <c r="I21" s="15">
        <v>365</v>
      </c>
      <c r="J21" s="62">
        <v>25.7</v>
      </c>
      <c r="K21" s="15">
        <v>229</v>
      </c>
      <c r="L21" s="18">
        <v>33.299999999999997</v>
      </c>
      <c r="M21" s="15">
        <v>136</v>
      </c>
      <c r="N21" s="18">
        <v>18.600000000000001</v>
      </c>
    </row>
    <row r="22" spans="1:14">
      <c r="A22" s="15" t="s">
        <v>35</v>
      </c>
      <c r="B22" s="61">
        <v>20096</v>
      </c>
      <c r="C22" s="62">
        <v>17.100000000000001</v>
      </c>
      <c r="D22" s="16">
        <v>12708</v>
      </c>
      <c r="E22" s="15">
        <v>22</v>
      </c>
      <c r="F22" s="16">
        <v>7388</v>
      </c>
      <c r="G22" s="15">
        <v>12.4</v>
      </c>
      <c r="I22" s="15"/>
      <c r="J22" s="62"/>
      <c r="K22" s="15"/>
      <c r="L22" s="18"/>
      <c r="M22" s="15"/>
      <c r="N22" s="18"/>
    </row>
    <row r="23" spans="1:14">
      <c r="A23" s="15" t="s">
        <v>36</v>
      </c>
      <c r="B23" s="61">
        <v>20668</v>
      </c>
      <c r="C23" s="62">
        <v>17.5</v>
      </c>
      <c r="D23" s="16">
        <v>13203</v>
      </c>
      <c r="E23" s="15">
        <v>22.7</v>
      </c>
      <c r="F23" s="16">
        <v>7465</v>
      </c>
      <c r="G23" s="15">
        <v>12.5</v>
      </c>
      <c r="I23" s="15"/>
      <c r="J23" s="62"/>
      <c r="K23" s="15"/>
      <c r="L23" s="18"/>
      <c r="M23" s="15"/>
      <c r="N23" s="18"/>
    </row>
    <row r="24" spans="1:14">
      <c r="A24" s="15" t="s">
        <v>37</v>
      </c>
      <c r="B24" s="61">
        <v>24985</v>
      </c>
      <c r="C24" s="62">
        <v>21</v>
      </c>
      <c r="D24" s="16">
        <v>16876</v>
      </c>
      <c r="E24" s="15">
        <v>28.9</v>
      </c>
      <c r="F24" s="16">
        <v>8109</v>
      </c>
      <c r="G24" s="15">
        <v>13.4</v>
      </c>
      <c r="I24" s="15"/>
      <c r="J24" s="62"/>
      <c r="K24" s="15"/>
      <c r="L24" s="18"/>
      <c r="M24" s="15"/>
      <c r="N24" s="18"/>
    </row>
    <row r="25" spans="1:14">
      <c r="A25" s="15" t="s">
        <v>38</v>
      </c>
      <c r="B25" s="61">
        <v>24344</v>
      </c>
      <c r="C25" s="62">
        <v>20.399999999999999</v>
      </c>
      <c r="D25" s="16">
        <v>16251</v>
      </c>
      <c r="E25" s="15">
        <v>27.6</v>
      </c>
      <c r="F25" s="16">
        <v>8093</v>
      </c>
      <c r="G25" s="15">
        <v>13.3</v>
      </c>
      <c r="I25" s="15"/>
      <c r="J25" s="62"/>
      <c r="K25" s="15"/>
      <c r="L25" s="18"/>
      <c r="M25" s="15"/>
      <c r="N25" s="18"/>
    </row>
    <row r="26" spans="1:14">
      <c r="A26" s="15" t="s">
        <v>39</v>
      </c>
      <c r="B26" s="61">
        <v>23383</v>
      </c>
      <c r="C26" s="62">
        <v>19.399999999999999</v>
      </c>
      <c r="D26" s="16">
        <v>15356</v>
      </c>
      <c r="E26" s="15">
        <v>26</v>
      </c>
      <c r="F26" s="16">
        <v>8027</v>
      </c>
      <c r="G26" s="15">
        <v>13.1</v>
      </c>
      <c r="I26" s="15">
        <v>386</v>
      </c>
      <c r="J26" s="62">
        <v>27</v>
      </c>
      <c r="K26" s="15">
        <v>247</v>
      </c>
      <c r="L26" s="18">
        <v>35.799999999999997</v>
      </c>
      <c r="M26" s="15">
        <v>139</v>
      </c>
      <c r="N26" s="18">
        <v>18.8</v>
      </c>
    </row>
    <row r="27" spans="1:14">
      <c r="A27" s="15" t="s">
        <v>40</v>
      </c>
      <c r="B27" s="61">
        <v>25667</v>
      </c>
      <c r="C27" s="62">
        <v>21.2</v>
      </c>
      <c r="D27" s="16">
        <v>16499</v>
      </c>
      <c r="E27" s="15">
        <v>27.8</v>
      </c>
      <c r="F27" s="16">
        <v>9168</v>
      </c>
      <c r="G27" s="15">
        <v>14.9</v>
      </c>
      <c r="I27" s="15"/>
      <c r="J27" s="62"/>
      <c r="K27" s="15"/>
      <c r="L27" s="18"/>
      <c r="M27" s="15"/>
      <c r="N27" s="18"/>
    </row>
    <row r="28" spans="1:14">
      <c r="A28" s="15" t="s">
        <v>41</v>
      </c>
      <c r="B28" s="61">
        <v>23831</v>
      </c>
      <c r="C28" s="62">
        <v>19.600000000000001</v>
      </c>
      <c r="D28" s="16">
        <v>15281</v>
      </c>
      <c r="E28" s="15">
        <v>25.6</v>
      </c>
      <c r="F28" s="16">
        <v>8550</v>
      </c>
      <c r="G28" s="15">
        <v>13.8</v>
      </c>
      <c r="I28" s="15"/>
      <c r="J28" s="62"/>
      <c r="K28" s="15"/>
      <c r="L28" s="18"/>
      <c r="M28" s="15"/>
      <c r="N28" s="18"/>
    </row>
    <row r="29" spans="1:14">
      <c r="A29" s="15" t="s">
        <v>42</v>
      </c>
      <c r="B29" s="61">
        <v>22795</v>
      </c>
      <c r="C29" s="62">
        <v>18.7</v>
      </c>
      <c r="D29" s="16">
        <v>14290</v>
      </c>
      <c r="E29" s="15">
        <v>23.8</v>
      </c>
      <c r="F29" s="16">
        <v>8505</v>
      </c>
      <c r="G29" s="15">
        <v>13.7</v>
      </c>
      <c r="I29" s="15"/>
      <c r="J29" s="62"/>
      <c r="K29" s="15"/>
      <c r="L29" s="18"/>
      <c r="M29" s="15"/>
      <c r="N29" s="18"/>
    </row>
    <row r="30" spans="1:14">
      <c r="A30" s="15" t="s">
        <v>43</v>
      </c>
      <c r="B30" s="61">
        <v>21125</v>
      </c>
      <c r="C30" s="62">
        <v>17.3</v>
      </c>
      <c r="D30" s="16">
        <v>12939</v>
      </c>
      <c r="E30" s="15">
        <v>21.5</v>
      </c>
      <c r="F30" s="16">
        <v>8186</v>
      </c>
      <c r="G30" s="15">
        <v>13.1</v>
      </c>
      <c r="I30" s="15">
        <v>383</v>
      </c>
      <c r="J30" s="62">
        <v>27</v>
      </c>
      <c r="K30" s="15">
        <v>241</v>
      </c>
      <c r="L30" s="18">
        <v>35.4</v>
      </c>
      <c r="M30" s="15">
        <v>142</v>
      </c>
      <c r="N30" s="18">
        <v>19.3</v>
      </c>
    </row>
    <row r="31" spans="1:14">
      <c r="A31" s="15" t="s">
        <v>45</v>
      </c>
      <c r="B31" s="61">
        <v>20088</v>
      </c>
      <c r="C31" s="62">
        <v>16.399999999999999</v>
      </c>
      <c r="D31" s="16">
        <v>12316</v>
      </c>
      <c r="E31" s="15">
        <v>20.399999999999999</v>
      </c>
      <c r="F31" s="16">
        <v>7772</v>
      </c>
      <c r="G31" s="15">
        <v>12.4</v>
      </c>
      <c r="I31" s="15">
        <v>360</v>
      </c>
      <c r="J31" s="62">
        <v>25.4</v>
      </c>
      <c r="K31" s="15">
        <v>209</v>
      </c>
      <c r="L31" s="18">
        <v>30.8</v>
      </c>
      <c r="M31" s="15">
        <v>151</v>
      </c>
      <c r="N31" s="18">
        <v>20.5</v>
      </c>
    </row>
    <row r="32" spans="1:14">
      <c r="A32" s="15" t="s">
        <v>46</v>
      </c>
      <c r="B32" s="61">
        <v>19875</v>
      </c>
      <c r="C32" s="62">
        <v>16.100000000000001</v>
      </c>
      <c r="D32" s="16">
        <v>12477</v>
      </c>
      <c r="E32" s="15">
        <v>20.6</v>
      </c>
      <c r="F32" s="16">
        <v>7398</v>
      </c>
      <c r="G32" s="15">
        <v>11.8</v>
      </c>
      <c r="I32" s="15">
        <v>350</v>
      </c>
      <c r="J32" s="62">
        <v>24.8</v>
      </c>
      <c r="K32" s="15">
        <v>214</v>
      </c>
      <c r="L32" s="18">
        <v>31.6</v>
      </c>
      <c r="M32" s="15">
        <v>136</v>
      </c>
      <c r="N32" s="18">
        <v>18.5</v>
      </c>
    </row>
    <row r="33" spans="1:14">
      <c r="A33" s="15" t="s">
        <v>47</v>
      </c>
      <c r="B33" s="61">
        <v>20893</v>
      </c>
      <c r="C33" s="62">
        <v>16.899999999999999</v>
      </c>
      <c r="D33" s="16">
        <v>13516</v>
      </c>
      <c r="E33" s="15">
        <v>22.3</v>
      </c>
      <c r="F33" s="16">
        <v>7377</v>
      </c>
      <c r="G33" s="15">
        <v>11.7</v>
      </c>
      <c r="I33" s="15">
        <v>366</v>
      </c>
      <c r="J33" s="62">
        <v>25.9</v>
      </c>
      <c r="K33" s="15">
        <v>217</v>
      </c>
      <c r="L33" s="18">
        <v>32</v>
      </c>
      <c r="M33" s="15">
        <v>149</v>
      </c>
      <c r="N33" s="18">
        <v>20.3</v>
      </c>
    </row>
    <row r="34" spans="1:14">
      <c r="A34" s="15" t="s">
        <v>48</v>
      </c>
      <c r="B34" s="61">
        <v>20516</v>
      </c>
      <c r="C34" s="62">
        <v>16.600000000000001</v>
      </c>
      <c r="D34" s="16">
        <v>13540</v>
      </c>
      <c r="E34" s="15">
        <v>22.3</v>
      </c>
      <c r="F34" s="16">
        <v>6967</v>
      </c>
      <c r="G34" s="15">
        <v>11.1</v>
      </c>
      <c r="I34" s="15">
        <v>337</v>
      </c>
      <c r="J34" s="62">
        <v>23.8</v>
      </c>
      <c r="K34" s="15">
        <v>233</v>
      </c>
      <c r="L34" s="18">
        <v>34.4</v>
      </c>
      <c r="M34" s="15">
        <v>104</v>
      </c>
      <c r="N34" s="18">
        <v>14.1</v>
      </c>
    </row>
    <row r="35" spans="1:14">
      <c r="A35" s="15" t="s">
        <v>49</v>
      </c>
      <c r="B35" s="61">
        <v>20923</v>
      </c>
      <c r="C35" s="62">
        <v>16.899999999999999</v>
      </c>
      <c r="D35" s="16">
        <v>14058</v>
      </c>
      <c r="E35" s="15">
        <v>23.1</v>
      </c>
      <c r="F35" s="16">
        <v>6865</v>
      </c>
      <c r="G35" s="15">
        <v>10.9</v>
      </c>
      <c r="I35" s="15">
        <v>345</v>
      </c>
      <c r="J35" s="62">
        <v>24.4</v>
      </c>
      <c r="K35" s="15">
        <v>229</v>
      </c>
      <c r="L35" s="18">
        <v>33.799999999999997</v>
      </c>
      <c r="M35" s="15">
        <v>116</v>
      </c>
      <c r="N35" s="18">
        <v>15.8</v>
      </c>
    </row>
    <row r="36" spans="1:14">
      <c r="A36" s="15" t="s">
        <v>50</v>
      </c>
      <c r="B36" s="61">
        <v>21420</v>
      </c>
      <c r="C36" s="62">
        <v>17.2</v>
      </c>
      <c r="D36" s="16">
        <v>14231</v>
      </c>
      <c r="E36" s="15">
        <v>23.4</v>
      </c>
      <c r="F36" s="16">
        <v>7189</v>
      </c>
      <c r="G36" s="15">
        <v>11.3</v>
      </c>
      <c r="I36" s="15">
        <v>345</v>
      </c>
      <c r="J36" s="62">
        <v>24.3</v>
      </c>
      <c r="K36" s="15">
        <v>233</v>
      </c>
      <c r="L36" s="18">
        <v>34.200000000000003</v>
      </c>
      <c r="M36" s="15">
        <v>112</v>
      </c>
      <c r="N36" s="18">
        <v>15.2</v>
      </c>
    </row>
    <row r="37" spans="1:14">
      <c r="A37" s="15" t="s">
        <v>51</v>
      </c>
      <c r="B37" s="61">
        <v>22138</v>
      </c>
      <c r="C37" s="62">
        <v>17.8</v>
      </c>
      <c r="D37" s="16">
        <v>14853</v>
      </c>
      <c r="E37" s="15">
        <v>24.3</v>
      </c>
      <c r="F37" s="16">
        <v>7285</v>
      </c>
      <c r="G37" s="15">
        <v>11.5</v>
      </c>
      <c r="I37" s="15">
        <v>370</v>
      </c>
      <c r="J37" s="62">
        <v>26.1</v>
      </c>
      <c r="K37" s="15">
        <v>243</v>
      </c>
      <c r="L37" s="18">
        <v>35.700000000000003</v>
      </c>
      <c r="M37" s="15">
        <v>127</v>
      </c>
      <c r="N37" s="18">
        <v>17.3</v>
      </c>
    </row>
    <row r="38" spans="1:14">
      <c r="A38" s="15" t="s">
        <v>52</v>
      </c>
      <c r="B38" s="61">
        <v>23494</v>
      </c>
      <c r="C38" s="62">
        <v>18.8</v>
      </c>
      <c r="D38" s="16">
        <v>15901</v>
      </c>
      <c r="E38" s="15">
        <v>26</v>
      </c>
      <c r="F38" s="16">
        <v>7593</v>
      </c>
      <c r="G38" s="15">
        <v>11.9</v>
      </c>
      <c r="I38" s="15">
        <v>365</v>
      </c>
      <c r="J38" s="62">
        <v>25.8</v>
      </c>
      <c r="K38" s="15">
        <v>248</v>
      </c>
      <c r="L38" s="18">
        <v>36.5</v>
      </c>
      <c r="M38" s="15">
        <v>117</v>
      </c>
      <c r="N38" s="18">
        <v>15.9</v>
      </c>
    </row>
    <row r="39" spans="1:14">
      <c r="A39" s="15" t="s">
        <v>53</v>
      </c>
      <c r="B39" s="61">
        <v>31755</v>
      </c>
      <c r="C39" s="62">
        <v>25.4</v>
      </c>
      <c r="D39" s="16">
        <v>22349</v>
      </c>
      <c r="E39" s="15">
        <v>36.5</v>
      </c>
      <c r="F39" s="16">
        <v>9406</v>
      </c>
      <c r="G39" s="15">
        <v>14.7</v>
      </c>
      <c r="I39" s="15"/>
      <c r="J39" s="62"/>
      <c r="K39" s="15"/>
      <c r="L39" s="18"/>
      <c r="M39" s="15"/>
      <c r="N39" s="18"/>
    </row>
    <row r="40" spans="1:14">
      <c r="A40" s="15" t="s">
        <v>54</v>
      </c>
      <c r="B40" s="61">
        <v>31413</v>
      </c>
      <c r="C40" s="62">
        <v>25</v>
      </c>
      <c r="D40" s="16">
        <v>22402</v>
      </c>
      <c r="E40" s="15">
        <v>36.5</v>
      </c>
      <c r="F40" s="16">
        <v>9011</v>
      </c>
      <c r="G40" s="15">
        <v>14.1</v>
      </c>
      <c r="I40" s="15"/>
      <c r="J40" s="62"/>
      <c r="K40" s="15"/>
      <c r="L40" s="18"/>
      <c r="M40" s="15"/>
      <c r="N40" s="18"/>
    </row>
    <row r="41" spans="1:14">
      <c r="A41" s="15" t="s">
        <v>59</v>
      </c>
      <c r="B41" s="61">
        <v>30251</v>
      </c>
      <c r="C41" s="62">
        <v>24.1</v>
      </c>
      <c r="D41" s="16">
        <v>21656</v>
      </c>
      <c r="E41" s="15">
        <v>35.200000000000003</v>
      </c>
      <c r="F41" s="16">
        <v>8595</v>
      </c>
      <c r="G41" s="15">
        <v>13.4</v>
      </c>
      <c r="I41" s="15">
        <v>454</v>
      </c>
      <c r="J41" s="62">
        <v>32.1</v>
      </c>
      <c r="K41" s="15">
        <v>317</v>
      </c>
      <c r="L41" s="18">
        <v>46.6</v>
      </c>
      <c r="M41" s="15">
        <v>137</v>
      </c>
      <c r="N41" s="18">
        <v>18.7</v>
      </c>
    </row>
    <row r="42" spans="1:14">
      <c r="A42" s="15" t="s">
        <v>60</v>
      </c>
      <c r="B42" s="61">
        <v>29375</v>
      </c>
      <c r="C42" s="62">
        <v>23.3</v>
      </c>
      <c r="D42" s="16">
        <v>21085</v>
      </c>
      <c r="E42" s="15">
        <v>34.200000000000003</v>
      </c>
      <c r="F42" s="16">
        <v>8290</v>
      </c>
      <c r="G42" s="15">
        <v>12.9</v>
      </c>
      <c r="I42" s="15">
        <v>479</v>
      </c>
      <c r="J42" s="62">
        <v>34</v>
      </c>
      <c r="K42" s="15">
        <v>331</v>
      </c>
      <c r="L42" s="18">
        <v>48.8</v>
      </c>
      <c r="M42" s="15">
        <v>148</v>
      </c>
      <c r="N42" s="18">
        <v>20.2</v>
      </c>
    </row>
    <row r="43" spans="1:14">
      <c r="A43" s="15" t="s">
        <v>61</v>
      </c>
      <c r="B43" s="61">
        <v>29949</v>
      </c>
      <c r="C43" s="62">
        <v>23.8</v>
      </c>
      <c r="D43" s="16">
        <v>21677</v>
      </c>
      <c r="E43" s="15">
        <v>35.200000000000003</v>
      </c>
      <c r="F43" s="16">
        <v>8272</v>
      </c>
      <c r="G43" s="15">
        <v>12.8</v>
      </c>
      <c r="I43" s="15">
        <v>500</v>
      </c>
      <c r="J43" s="62">
        <v>35.6</v>
      </c>
      <c r="K43" s="15">
        <v>364</v>
      </c>
      <c r="L43" s="18">
        <v>54</v>
      </c>
      <c r="M43" s="15">
        <v>136</v>
      </c>
      <c r="N43" s="18">
        <v>18.7</v>
      </c>
    </row>
    <row r="44" spans="1:14">
      <c r="A44" s="15" t="s">
        <v>62</v>
      </c>
      <c r="B44" s="61">
        <v>32109</v>
      </c>
      <c r="C44" s="62">
        <v>25.5</v>
      </c>
      <c r="D44" s="16">
        <v>23396</v>
      </c>
      <c r="E44" s="15">
        <v>38</v>
      </c>
      <c r="F44" s="16">
        <v>8713</v>
      </c>
      <c r="G44" s="15">
        <v>13.5</v>
      </c>
      <c r="I44" s="15">
        <v>527</v>
      </c>
      <c r="J44" s="62">
        <v>37.799999999999997</v>
      </c>
      <c r="K44" s="15">
        <v>395</v>
      </c>
      <c r="L44" s="18">
        <v>59</v>
      </c>
      <c r="M44" s="15">
        <v>132</v>
      </c>
      <c r="N44" s="18">
        <v>18.2</v>
      </c>
    </row>
  </sheetData>
  <phoneticPr fontId="1"/>
  <pageMargins left="0.7" right="0.7" top="0.75" bottom="0.75" header="0.3" footer="0.3"/>
  <pageSetup paperSize="9" scale="6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03404-651C-482D-99FD-9224A85AFDF5}">
  <sheetPr>
    <pageSetUpPr fitToPage="1"/>
  </sheetPr>
  <dimension ref="A1:V44"/>
  <sheetViews>
    <sheetView topLeftCell="J1" zoomScaleNormal="100" workbookViewId="0">
      <selection activeCell="H44" sqref="H44"/>
    </sheetView>
  </sheetViews>
  <sheetFormatPr defaultRowHeight="18"/>
  <cols>
    <col min="2" max="2" width="9" style="2"/>
    <col min="3" max="4" width="9" style="5"/>
    <col min="5" max="5" width="9" style="3"/>
    <col min="9" max="9" width="3.08203125" customWidth="1"/>
    <col min="10" max="11" width="11.58203125" customWidth="1"/>
    <col min="12" max="13" width="11.58203125" style="5" customWidth="1"/>
    <col min="14" max="16" width="11.58203125" customWidth="1"/>
    <col min="20" max="20" width="9" style="3"/>
    <col min="21" max="22" width="9" style="14"/>
  </cols>
  <sheetData>
    <row r="1" spans="1:22">
      <c r="A1" t="s">
        <v>99</v>
      </c>
      <c r="B1" t="s">
        <v>100</v>
      </c>
    </row>
    <row r="2" spans="1:22">
      <c r="A2" s="3" t="s">
        <v>103</v>
      </c>
    </row>
    <row r="3" spans="1:22">
      <c r="A3" s="3"/>
      <c r="B3" s="2" t="s">
        <v>176</v>
      </c>
      <c r="Q3" t="s">
        <v>78</v>
      </c>
    </row>
    <row r="4" spans="1:22">
      <c r="A4" s="15"/>
      <c r="B4" s="61" t="s">
        <v>101</v>
      </c>
      <c r="C4" s="16"/>
      <c r="D4" s="16"/>
      <c r="E4" s="62" t="s">
        <v>102</v>
      </c>
      <c r="F4" s="15"/>
      <c r="G4" s="15"/>
      <c r="J4" s="15"/>
      <c r="K4" s="61" t="s">
        <v>101</v>
      </c>
      <c r="L4" s="16"/>
      <c r="M4" s="16"/>
      <c r="N4" s="62" t="s">
        <v>102</v>
      </c>
      <c r="O4" s="15"/>
      <c r="P4" s="15"/>
      <c r="Q4" s="15" t="s">
        <v>243</v>
      </c>
      <c r="R4" s="15"/>
      <c r="S4" s="15"/>
      <c r="T4" s="62" t="s">
        <v>102</v>
      </c>
      <c r="U4" s="18"/>
      <c r="V4" s="18"/>
    </row>
    <row r="5" spans="1:22">
      <c r="A5" s="15"/>
      <c r="B5" s="61" t="s">
        <v>230</v>
      </c>
      <c r="C5" s="16" t="s">
        <v>227</v>
      </c>
      <c r="D5" s="16" t="s">
        <v>228</v>
      </c>
      <c r="E5" s="61" t="s">
        <v>230</v>
      </c>
      <c r="F5" s="15" t="s">
        <v>227</v>
      </c>
      <c r="G5" s="15" t="s">
        <v>228</v>
      </c>
      <c r="J5" s="15"/>
      <c r="K5" s="61" t="s">
        <v>176</v>
      </c>
      <c r="L5" s="16" t="s">
        <v>227</v>
      </c>
      <c r="M5" s="16" t="s">
        <v>228</v>
      </c>
      <c r="N5" s="61" t="s">
        <v>176</v>
      </c>
      <c r="O5" s="15" t="s">
        <v>227</v>
      </c>
      <c r="P5" s="15" t="s">
        <v>228</v>
      </c>
      <c r="Q5" s="15" t="s">
        <v>175</v>
      </c>
      <c r="R5" s="15" t="s">
        <v>227</v>
      </c>
      <c r="S5" s="15" t="s">
        <v>228</v>
      </c>
      <c r="T5" s="15" t="s">
        <v>175</v>
      </c>
      <c r="U5" s="15" t="s">
        <v>227</v>
      </c>
      <c r="V5" s="15" t="s">
        <v>228</v>
      </c>
    </row>
    <row r="6" spans="1:22">
      <c r="A6" s="15" t="s">
        <v>0</v>
      </c>
      <c r="B6" s="61">
        <v>14444</v>
      </c>
      <c r="C6" s="16">
        <v>8330</v>
      </c>
      <c r="D6" s="16">
        <v>6114</v>
      </c>
      <c r="E6" s="62">
        <v>14.7</v>
      </c>
      <c r="F6" s="15">
        <v>17.3</v>
      </c>
      <c r="G6" s="15">
        <v>12.2</v>
      </c>
      <c r="J6" s="15" t="s">
        <v>0</v>
      </c>
      <c r="K6" s="61">
        <v>14444</v>
      </c>
      <c r="L6" s="16">
        <v>8330</v>
      </c>
      <c r="M6" s="16">
        <v>6114</v>
      </c>
      <c r="N6" s="62">
        <v>14.7</v>
      </c>
      <c r="O6" s="15">
        <v>17.3</v>
      </c>
      <c r="P6" s="15">
        <v>12.2</v>
      </c>
      <c r="Q6" s="15">
        <v>282</v>
      </c>
      <c r="R6" s="15">
        <v>162</v>
      </c>
      <c r="S6" s="15">
        <v>120</v>
      </c>
      <c r="T6" s="62">
        <v>20</v>
      </c>
      <c r="U6" s="18">
        <v>23.8</v>
      </c>
      <c r="V6" s="18">
        <v>16.399999999999999</v>
      </c>
    </row>
    <row r="7" spans="1:22">
      <c r="A7" s="15" t="s">
        <v>18</v>
      </c>
      <c r="B7" s="61">
        <v>15050</v>
      </c>
      <c r="C7" s="16">
        <v>8450</v>
      </c>
      <c r="D7" s="16">
        <v>6600</v>
      </c>
      <c r="E7" s="62">
        <v>15.2</v>
      </c>
      <c r="F7" s="15">
        <v>17.399999999999999</v>
      </c>
      <c r="G7" s="15">
        <v>13.1</v>
      </c>
      <c r="J7" s="15" t="s">
        <v>24</v>
      </c>
      <c r="K7" s="61">
        <v>15728</v>
      </c>
      <c r="L7" s="16">
        <v>8761</v>
      </c>
      <c r="M7" s="16">
        <v>6967</v>
      </c>
      <c r="N7" s="62">
        <v>15.3</v>
      </c>
      <c r="O7" s="15">
        <v>17.3</v>
      </c>
      <c r="P7" s="15">
        <v>13.3</v>
      </c>
      <c r="Q7" s="15">
        <v>282</v>
      </c>
      <c r="R7" s="15">
        <v>162</v>
      </c>
      <c r="S7" s="15">
        <v>120</v>
      </c>
      <c r="T7" s="62">
        <v>20.6</v>
      </c>
      <c r="U7" s="18">
        <v>24.6</v>
      </c>
      <c r="V7" s="18">
        <v>16.8</v>
      </c>
    </row>
    <row r="8" spans="1:22">
      <c r="A8" s="15" t="s">
        <v>21</v>
      </c>
      <c r="B8" s="61">
        <v>14121</v>
      </c>
      <c r="C8" s="16">
        <v>7940</v>
      </c>
      <c r="D8" s="16">
        <v>6181</v>
      </c>
      <c r="E8" s="62">
        <v>14.2</v>
      </c>
      <c r="F8" s="15">
        <v>16.2</v>
      </c>
      <c r="G8" s="15">
        <v>12.2</v>
      </c>
      <c r="J8" s="15" t="s">
        <v>29</v>
      </c>
      <c r="K8" s="61">
        <v>19975</v>
      </c>
      <c r="L8" s="16">
        <v>11744</v>
      </c>
      <c r="M8" s="16">
        <v>8231</v>
      </c>
      <c r="N8" s="62">
        <v>18</v>
      </c>
      <c r="O8" s="15">
        <v>21.5</v>
      </c>
      <c r="P8" s="15">
        <v>14.6</v>
      </c>
      <c r="Q8" s="15">
        <v>344</v>
      </c>
      <c r="R8" s="15">
        <v>196</v>
      </c>
      <c r="S8" s="15">
        <v>148</v>
      </c>
      <c r="T8" s="62">
        <v>24.9</v>
      </c>
      <c r="U8" s="18">
        <v>29.4</v>
      </c>
      <c r="V8" s="18">
        <v>20.7</v>
      </c>
    </row>
    <row r="9" spans="1:22">
      <c r="A9" s="15" t="s">
        <v>22</v>
      </c>
      <c r="B9" s="61">
        <v>14601</v>
      </c>
      <c r="C9" s="16">
        <v>8174</v>
      </c>
      <c r="D9" s="16">
        <v>6427</v>
      </c>
      <c r="E9" s="62">
        <v>14.5</v>
      </c>
      <c r="F9" s="15">
        <v>16.5</v>
      </c>
      <c r="G9" s="15">
        <v>12.5</v>
      </c>
      <c r="J9" s="15" t="s">
        <v>34</v>
      </c>
      <c r="K9" s="61">
        <v>20542</v>
      </c>
      <c r="L9" s="16">
        <v>12769</v>
      </c>
      <c r="M9" s="16">
        <v>7773</v>
      </c>
      <c r="N9" s="62">
        <v>17.7</v>
      </c>
      <c r="O9" s="15">
        <v>22.3</v>
      </c>
      <c r="P9" s="15">
        <v>13.1</v>
      </c>
      <c r="Q9" s="15">
        <v>365</v>
      </c>
      <c r="R9" s="15">
        <v>229</v>
      </c>
      <c r="S9" s="15">
        <v>136</v>
      </c>
      <c r="T9" s="62">
        <v>25.7</v>
      </c>
      <c r="U9" s="18">
        <v>33.299999999999997</v>
      </c>
      <c r="V9" s="18">
        <v>18.600000000000001</v>
      </c>
    </row>
    <row r="10" spans="1:22">
      <c r="A10" s="15" t="s">
        <v>23</v>
      </c>
      <c r="B10" s="61">
        <v>14844</v>
      </c>
      <c r="C10" s="16">
        <v>8241</v>
      </c>
      <c r="D10" s="16">
        <v>6603</v>
      </c>
      <c r="E10" s="62">
        <v>14.5</v>
      </c>
      <c r="F10" s="15">
        <v>16.399999999999999</v>
      </c>
      <c r="G10" s="15">
        <v>12.7</v>
      </c>
      <c r="J10" s="15" t="s">
        <v>39</v>
      </c>
      <c r="K10" s="61">
        <v>23383</v>
      </c>
      <c r="L10" s="16">
        <v>15356</v>
      </c>
      <c r="M10" s="16">
        <v>8027</v>
      </c>
      <c r="N10" s="62">
        <v>19.399999999999999</v>
      </c>
      <c r="O10" s="15">
        <v>26</v>
      </c>
      <c r="P10" s="15">
        <v>13.1</v>
      </c>
      <c r="Q10" s="15">
        <v>386</v>
      </c>
      <c r="R10" s="15">
        <v>247</v>
      </c>
      <c r="S10" s="15">
        <v>139</v>
      </c>
      <c r="T10" s="62">
        <v>27</v>
      </c>
      <c r="U10" s="18">
        <v>35.799999999999997</v>
      </c>
      <c r="V10" s="18">
        <v>18.8</v>
      </c>
    </row>
    <row r="11" spans="1:22">
      <c r="A11" s="15" t="s">
        <v>24</v>
      </c>
      <c r="B11" s="61">
        <v>15728</v>
      </c>
      <c r="C11" s="16">
        <v>8761</v>
      </c>
      <c r="D11" s="16">
        <v>6967</v>
      </c>
      <c r="E11" s="62">
        <v>15.3</v>
      </c>
      <c r="F11" s="15">
        <v>17.3</v>
      </c>
      <c r="G11" s="15">
        <v>13.3</v>
      </c>
      <c r="J11" s="15" t="s">
        <v>43</v>
      </c>
      <c r="K11" s="61">
        <v>21125</v>
      </c>
      <c r="L11" s="16">
        <v>12939</v>
      </c>
      <c r="M11" s="16">
        <v>8186</v>
      </c>
      <c r="N11" s="62">
        <v>17.3</v>
      </c>
      <c r="O11" s="15">
        <v>21.5</v>
      </c>
      <c r="P11" s="15">
        <v>13.1</v>
      </c>
      <c r="Q11" s="15">
        <v>383</v>
      </c>
      <c r="R11" s="15">
        <v>241</v>
      </c>
      <c r="S11" s="15">
        <v>142</v>
      </c>
      <c r="T11" s="62">
        <v>27</v>
      </c>
      <c r="U11" s="18">
        <v>35.4</v>
      </c>
      <c r="V11" s="18">
        <v>19.3</v>
      </c>
    </row>
    <row r="12" spans="1:22">
      <c r="A12" s="15" t="s">
        <v>25</v>
      </c>
      <c r="B12" s="61">
        <v>16239</v>
      </c>
      <c r="C12" s="16">
        <v>9157</v>
      </c>
      <c r="D12" s="16">
        <v>7082</v>
      </c>
      <c r="E12" s="62">
        <v>15.6</v>
      </c>
      <c r="F12" s="15">
        <v>17.899999999999999</v>
      </c>
      <c r="G12" s="15">
        <v>13.3</v>
      </c>
      <c r="J12" s="15" t="s">
        <v>45</v>
      </c>
      <c r="K12" s="61">
        <v>20088</v>
      </c>
      <c r="L12" s="16">
        <v>12316</v>
      </c>
      <c r="M12" s="16">
        <v>7772</v>
      </c>
      <c r="N12" s="62">
        <v>16.399999999999999</v>
      </c>
      <c r="O12" s="15">
        <v>20.399999999999999</v>
      </c>
      <c r="P12" s="15">
        <v>12.4</v>
      </c>
      <c r="Q12" s="15">
        <v>360</v>
      </c>
      <c r="R12" s="15">
        <v>209</v>
      </c>
      <c r="S12" s="15">
        <v>151</v>
      </c>
      <c r="T12" s="62">
        <v>25.4</v>
      </c>
      <c r="U12" s="18">
        <v>30.8</v>
      </c>
      <c r="V12" s="18">
        <v>20.5</v>
      </c>
    </row>
    <row r="13" spans="1:22">
      <c r="A13" s="15" t="s">
        <v>26</v>
      </c>
      <c r="B13" s="61">
        <v>18015</v>
      </c>
      <c r="C13" s="16">
        <v>10231</v>
      </c>
      <c r="D13" s="16">
        <v>7784</v>
      </c>
      <c r="E13" s="62">
        <v>17</v>
      </c>
      <c r="F13" s="15">
        <v>19.7</v>
      </c>
      <c r="G13" s="15">
        <v>14.4</v>
      </c>
      <c r="J13" s="15" t="s">
        <v>46</v>
      </c>
      <c r="K13" s="61">
        <v>19875</v>
      </c>
      <c r="L13" s="16">
        <v>12477</v>
      </c>
      <c r="M13" s="16">
        <v>7398</v>
      </c>
      <c r="N13" s="62">
        <v>16.100000000000001</v>
      </c>
      <c r="O13" s="15">
        <v>20.6</v>
      </c>
      <c r="P13" s="15">
        <v>11.8</v>
      </c>
      <c r="Q13" s="15">
        <v>350</v>
      </c>
      <c r="R13" s="15">
        <v>214</v>
      </c>
      <c r="S13" s="15">
        <v>136</v>
      </c>
      <c r="T13" s="62">
        <v>24.8</v>
      </c>
      <c r="U13" s="18">
        <v>31.6</v>
      </c>
      <c r="V13" s="18">
        <v>18.5</v>
      </c>
    </row>
    <row r="14" spans="1:22">
      <c r="A14" s="15" t="s">
        <v>27</v>
      </c>
      <c r="B14" s="61">
        <v>18859</v>
      </c>
      <c r="C14" s="16">
        <v>10730</v>
      </c>
      <c r="D14" s="16">
        <v>8129</v>
      </c>
      <c r="E14" s="62">
        <v>17.399999999999999</v>
      </c>
      <c r="F14" s="15">
        <v>20.2</v>
      </c>
      <c r="G14" s="15">
        <v>14.8</v>
      </c>
      <c r="J14" s="15" t="s">
        <v>47</v>
      </c>
      <c r="K14" s="61">
        <v>20893</v>
      </c>
      <c r="L14" s="16">
        <v>13516</v>
      </c>
      <c r="M14" s="16">
        <v>7377</v>
      </c>
      <c r="N14" s="62">
        <v>16.899999999999999</v>
      </c>
      <c r="O14" s="15">
        <v>22.3</v>
      </c>
      <c r="P14" s="15">
        <v>11.7</v>
      </c>
      <c r="Q14" s="15">
        <v>366</v>
      </c>
      <c r="R14" s="15">
        <v>217</v>
      </c>
      <c r="S14" s="15">
        <v>149</v>
      </c>
      <c r="T14" s="62">
        <v>25.9</v>
      </c>
      <c r="U14" s="18">
        <v>32</v>
      </c>
      <c r="V14" s="18">
        <v>20.3</v>
      </c>
    </row>
    <row r="15" spans="1:22">
      <c r="A15" s="15" t="s">
        <v>28</v>
      </c>
      <c r="B15" s="61">
        <v>19105</v>
      </c>
      <c r="C15" s="16">
        <v>10723</v>
      </c>
      <c r="D15" s="16">
        <v>8382</v>
      </c>
      <c r="E15" s="62">
        <v>17.5</v>
      </c>
      <c r="F15" s="15">
        <v>20</v>
      </c>
      <c r="G15" s="15">
        <v>15</v>
      </c>
      <c r="J15" s="15" t="s">
        <v>48</v>
      </c>
      <c r="K15" s="61">
        <v>20516</v>
      </c>
      <c r="L15" s="16">
        <v>13540</v>
      </c>
      <c r="M15" s="16">
        <v>6967</v>
      </c>
      <c r="N15" s="62">
        <v>16.600000000000001</v>
      </c>
      <c r="O15" s="15">
        <v>22.3</v>
      </c>
      <c r="P15" s="15">
        <v>11.1</v>
      </c>
      <c r="Q15" s="15">
        <v>337</v>
      </c>
      <c r="R15" s="15">
        <v>233</v>
      </c>
      <c r="S15" s="15">
        <v>104</v>
      </c>
      <c r="T15" s="62">
        <v>23.8</v>
      </c>
      <c r="U15" s="18">
        <v>34.4</v>
      </c>
      <c r="V15" s="18">
        <v>14.1</v>
      </c>
    </row>
    <row r="16" spans="1:22">
      <c r="A16" s="15" t="s">
        <v>29</v>
      </c>
      <c r="B16" s="61">
        <v>19975</v>
      </c>
      <c r="C16" s="16">
        <v>11744</v>
      </c>
      <c r="D16" s="16">
        <v>8231</v>
      </c>
      <c r="E16" s="62">
        <v>18</v>
      </c>
      <c r="F16" s="15">
        <v>21.5</v>
      </c>
      <c r="G16" s="15">
        <v>14.6</v>
      </c>
      <c r="J16" s="15" t="s">
        <v>49</v>
      </c>
      <c r="K16" s="61">
        <v>20923</v>
      </c>
      <c r="L16" s="16">
        <v>14058</v>
      </c>
      <c r="M16" s="16">
        <v>6865</v>
      </c>
      <c r="N16" s="62">
        <v>16.899999999999999</v>
      </c>
      <c r="O16" s="15">
        <v>23.1</v>
      </c>
      <c r="P16" s="15">
        <v>10.9</v>
      </c>
      <c r="Q16" s="15">
        <v>345</v>
      </c>
      <c r="R16" s="15">
        <v>229</v>
      </c>
      <c r="S16" s="15">
        <v>116</v>
      </c>
      <c r="T16" s="62">
        <v>24.4</v>
      </c>
      <c r="U16" s="18">
        <v>33.799999999999997</v>
      </c>
      <c r="V16" s="18">
        <v>15.8</v>
      </c>
    </row>
    <row r="17" spans="1:22">
      <c r="A17" s="15" t="s">
        <v>30</v>
      </c>
      <c r="B17" s="61">
        <v>19786</v>
      </c>
      <c r="C17" s="16">
        <v>11744</v>
      </c>
      <c r="D17" s="16">
        <v>8042</v>
      </c>
      <c r="E17" s="62">
        <v>17.600000000000001</v>
      </c>
      <c r="F17" s="15">
        <v>21.2</v>
      </c>
      <c r="G17" s="15">
        <v>14.1</v>
      </c>
      <c r="J17" s="15" t="s">
        <v>50</v>
      </c>
      <c r="K17" s="61">
        <v>21420</v>
      </c>
      <c r="L17" s="16">
        <v>14231</v>
      </c>
      <c r="M17" s="16">
        <v>7189</v>
      </c>
      <c r="N17" s="62">
        <v>17.2</v>
      </c>
      <c r="O17" s="15">
        <v>23.4</v>
      </c>
      <c r="P17" s="15">
        <v>11.3</v>
      </c>
      <c r="Q17" s="15">
        <v>345</v>
      </c>
      <c r="R17" s="15">
        <v>233</v>
      </c>
      <c r="S17" s="15">
        <v>112</v>
      </c>
      <c r="T17" s="62">
        <v>24.3</v>
      </c>
      <c r="U17" s="18">
        <v>34.200000000000003</v>
      </c>
      <c r="V17" s="18">
        <v>15.2</v>
      </c>
    </row>
    <row r="18" spans="1:22">
      <c r="A18" s="15" t="s">
        <v>31</v>
      </c>
      <c r="B18" s="61">
        <v>20269</v>
      </c>
      <c r="C18" s="16">
        <v>12299</v>
      </c>
      <c r="D18" s="16">
        <v>7970</v>
      </c>
      <c r="E18" s="62">
        <v>17.899999999999999</v>
      </c>
      <c r="F18" s="15">
        <v>22</v>
      </c>
      <c r="G18" s="15">
        <v>13.8</v>
      </c>
      <c r="J18" s="15" t="s">
        <v>51</v>
      </c>
      <c r="K18" s="61">
        <v>22138</v>
      </c>
      <c r="L18" s="16">
        <v>14853</v>
      </c>
      <c r="M18" s="16">
        <v>7285</v>
      </c>
      <c r="N18" s="62">
        <v>17.8</v>
      </c>
      <c r="O18" s="15">
        <v>24.3</v>
      </c>
      <c r="P18" s="15">
        <v>11.5</v>
      </c>
      <c r="Q18" s="15">
        <v>370</v>
      </c>
      <c r="R18" s="15">
        <v>243</v>
      </c>
      <c r="S18" s="15">
        <v>127</v>
      </c>
      <c r="T18" s="62">
        <v>26.1</v>
      </c>
      <c r="U18" s="18">
        <v>35.700000000000003</v>
      </c>
      <c r="V18" s="18">
        <v>17.3</v>
      </c>
    </row>
    <row r="19" spans="1:22">
      <c r="A19" s="15" t="s">
        <v>32</v>
      </c>
      <c r="B19" s="61">
        <v>20199</v>
      </c>
      <c r="C19" s="16">
        <v>12409</v>
      </c>
      <c r="D19" s="16">
        <v>7790</v>
      </c>
      <c r="E19" s="62">
        <v>17.600000000000001</v>
      </c>
      <c r="F19" s="15">
        <v>22</v>
      </c>
      <c r="G19" s="15">
        <v>13.4</v>
      </c>
      <c r="J19" s="15" t="s">
        <v>52</v>
      </c>
      <c r="K19" s="61">
        <v>23494</v>
      </c>
      <c r="L19" s="16">
        <v>15901</v>
      </c>
      <c r="M19" s="16">
        <v>7593</v>
      </c>
      <c r="N19" s="62">
        <v>18.8</v>
      </c>
      <c r="O19" s="15">
        <v>26</v>
      </c>
      <c r="P19" s="15">
        <v>11.9</v>
      </c>
      <c r="Q19" s="15">
        <v>365</v>
      </c>
      <c r="R19" s="15">
        <v>248</v>
      </c>
      <c r="S19" s="15">
        <v>117</v>
      </c>
      <c r="T19" s="62">
        <v>25.8</v>
      </c>
      <c r="U19" s="18">
        <v>36.5</v>
      </c>
      <c r="V19" s="18">
        <v>15.9</v>
      </c>
    </row>
    <row r="20" spans="1:22">
      <c r="A20" s="15" t="s">
        <v>33</v>
      </c>
      <c r="B20" s="61">
        <v>20823</v>
      </c>
      <c r="C20" s="16">
        <v>12851</v>
      </c>
      <c r="D20" s="16">
        <v>7972</v>
      </c>
      <c r="E20" s="62">
        <v>18</v>
      </c>
      <c r="F20" s="15">
        <v>22.6</v>
      </c>
      <c r="G20" s="15">
        <v>13.6</v>
      </c>
      <c r="J20" s="15" t="s">
        <v>59</v>
      </c>
      <c r="K20" s="61">
        <v>30251</v>
      </c>
      <c r="L20" s="16">
        <v>21656</v>
      </c>
      <c r="M20" s="16">
        <v>8595</v>
      </c>
      <c r="N20" s="62">
        <v>24.1</v>
      </c>
      <c r="O20" s="15">
        <v>35.200000000000003</v>
      </c>
      <c r="P20" s="15">
        <v>13.4</v>
      </c>
      <c r="Q20" s="15">
        <v>454</v>
      </c>
      <c r="R20" s="15">
        <v>317</v>
      </c>
      <c r="S20" s="15">
        <v>137</v>
      </c>
      <c r="T20" s="62">
        <v>32.1</v>
      </c>
      <c r="U20" s="18">
        <v>46.6</v>
      </c>
      <c r="V20" s="18">
        <v>18.7</v>
      </c>
    </row>
    <row r="21" spans="1:22">
      <c r="A21" s="15" t="s">
        <v>34</v>
      </c>
      <c r="B21" s="61">
        <v>20542</v>
      </c>
      <c r="C21" s="16">
        <v>12769</v>
      </c>
      <c r="D21" s="16">
        <v>7773</v>
      </c>
      <c r="E21" s="62">
        <v>17.7</v>
      </c>
      <c r="F21" s="15">
        <v>22.3</v>
      </c>
      <c r="G21" s="15">
        <v>13.1</v>
      </c>
      <c r="J21" s="15" t="s">
        <v>60</v>
      </c>
      <c r="K21" s="61">
        <v>29375</v>
      </c>
      <c r="L21" s="16">
        <v>21085</v>
      </c>
      <c r="M21" s="16">
        <v>8290</v>
      </c>
      <c r="N21" s="62">
        <v>23.3</v>
      </c>
      <c r="O21" s="15">
        <v>34.200000000000003</v>
      </c>
      <c r="P21" s="15">
        <v>12.9</v>
      </c>
      <c r="Q21" s="15">
        <v>479</v>
      </c>
      <c r="R21" s="15">
        <v>331</v>
      </c>
      <c r="S21" s="15">
        <v>148</v>
      </c>
      <c r="T21" s="62">
        <v>34</v>
      </c>
      <c r="U21" s="18">
        <v>48.8</v>
      </c>
      <c r="V21" s="18">
        <v>20.2</v>
      </c>
    </row>
    <row r="22" spans="1:22">
      <c r="A22" s="15" t="s">
        <v>35</v>
      </c>
      <c r="B22" s="61">
        <v>20096</v>
      </c>
      <c r="C22" s="16">
        <v>12708</v>
      </c>
      <c r="D22" s="16">
        <v>7388</v>
      </c>
      <c r="E22" s="62">
        <v>17.100000000000001</v>
      </c>
      <c r="F22" s="15">
        <v>22</v>
      </c>
      <c r="G22" s="15">
        <v>12.4</v>
      </c>
      <c r="J22" s="15" t="s">
        <v>61</v>
      </c>
      <c r="K22" s="61">
        <v>29949</v>
      </c>
      <c r="L22" s="16">
        <v>21677</v>
      </c>
      <c r="M22" s="16">
        <v>8272</v>
      </c>
      <c r="N22" s="62">
        <v>23.8</v>
      </c>
      <c r="O22" s="15">
        <v>35.200000000000003</v>
      </c>
      <c r="P22" s="15">
        <v>12.8</v>
      </c>
      <c r="Q22" s="15">
        <v>500</v>
      </c>
      <c r="R22" s="15">
        <v>364</v>
      </c>
      <c r="S22" s="15">
        <v>136</v>
      </c>
      <c r="T22" s="62">
        <v>35.6</v>
      </c>
      <c r="U22" s="18">
        <v>54</v>
      </c>
      <c r="V22" s="18">
        <v>18.7</v>
      </c>
    </row>
    <row r="23" spans="1:22">
      <c r="A23" s="15" t="s">
        <v>36</v>
      </c>
      <c r="B23" s="61">
        <v>20668</v>
      </c>
      <c r="C23" s="16">
        <v>13203</v>
      </c>
      <c r="D23" s="16">
        <v>7465</v>
      </c>
      <c r="E23" s="62">
        <v>17.5</v>
      </c>
      <c r="F23" s="15">
        <v>22.7</v>
      </c>
      <c r="G23" s="15">
        <v>12.5</v>
      </c>
      <c r="J23" s="15" t="s">
        <v>62</v>
      </c>
      <c r="K23" s="61">
        <v>32109</v>
      </c>
      <c r="L23" s="16">
        <v>23396</v>
      </c>
      <c r="M23" s="16">
        <v>8713</v>
      </c>
      <c r="N23" s="62">
        <v>25.5</v>
      </c>
      <c r="O23" s="15">
        <v>38</v>
      </c>
      <c r="P23" s="15">
        <v>13.5</v>
      </c>
      <c r="Q23" s="15">
        <v>527</v>
      </c>
      <c r="R23" s="15">
        <v>395</v>
      </c>
      <c r="S23" s="15">
        <v>132</v>
      </c>
      <c r="T23" s="62">
        <v>37.799999999999997</v>
      </c>
      <c r="U23" s="18">
        <v>59</v>
      </c>
      <c r="V23" s="18">
        <v>18.2</v>
      </c>
    </row>
    <row r="24" spans="1:22">
      <c r="A24" s="15" t="s">
        <v>37</v>
      </c>
      <c r="B24" s="61">
        <v>24985</v>
      </c>
      <c r="C24" s="16">
        <v>16876</v>
      </c>
      <c r="D24" s="16">
        <v>8109</v>
      </c>
      <c r="E24" s="62">
        <v>21</v>
      </c>
      <c r="F24" s="15">
        <v>28.9</v>
      </c>
      <c r="G24" s="15">
        <v>13.4</v>
      </c>
    </row>
    <row r="25" spans="1:22">
      <c r="A25" s="15" t="s">
        <v>38</v>
      </c>
      <c r="B25" s="61">
        <v>24344</v>
      </c>
      <c r="C25" s="16">
        <v>16251</v>
      </c>
      <c r="D25" s="16">
        <v>8093</v>
      </c>
      <c r="E25" s="62">
        <v>20.399999999999999</v>
      </c>
      <c r="F25" s="15">
        <v>27.6</v>
      </c>
      <c r="G25" s="15">
        <v>13.3</v>
      </c>
    </row>
    <row r="26" spans="1:22">
      <c r="A26" s="15" t="s">
        <v>39</v>
      </c>
      <c r="B26" s="61">
        <v>23383</v>
      </c>
      <c r="C26" s="16">
        <v>15356</v>
      </c>
      <c r="D26" s="16">
        <v>8027</v>
      </c>
      <c r="E26" s="62">
        <v>19.399999999999999</v>
      </c>
      <c r="F26" s="15">
        <v>26</v>
      </c>
      <c r="G26" s="15">
        <v>13.1</v>
      </c>
    </row>
    <row r="27" spans="1:22">
      <c r="A27" s="15" t="s">
        <v>40</v>
      </c>
      <c r="B27" s="61">
        <v>25667</v>
      </c>
      <c r="C27" s="16">
        <v>16499</v>
      </c>
      <c r="D27" s="16">
        <v>9168</v>
      </c>
      <c r="E27" s="62">
        <v>21.2</v>
      </c>
      <c r="F27" s="15">
        <v>27.8</v>
      </c>
      <c r="G27" s="15">
        <v>14.9</v>
      </c>
    </row>
    <row r="28" spans="1:22">
      <c r="A28" s="15" t="s">
        <v>41</v>
      </c>
      <c r="B28" s="61">
        <v>23831</v>
      </c>
      <c r="C28" s="16">
        <v>15281</v>
      </c>
      <c r="D28" s="16">
        <v>8550</v>
      </c>
      <c r="E28" s="62">
        <v>19.600000000000001</v>
      </c>
      <c r="F28" s="15">
        <v>25.6</v>
      </c>
      <c r="G28" s="15">
        <v>13.8</v>
      </c>
    </row>
    <row r="29" spans="1:22">
      <c r="A29" s="15" t="s">
        <v>42</v>
      </c>
      <c r="B29" s="61">
        <v>22795</v>
      </c>
      <c r="C29" s="16">
        <v>14290</v>
      </c>
      <c r="D29" s="16">
        <v>8505</v>
      </c>
      <c r="E29" s="62">
        <v>18.7</v>
      </c>
      <c r="F29" s="15">
        <v>23.8</v>
      </c>
      <c r="G29" s="15">
        <v>13.7</v>
      </c>
    </row>
    <row r="30" spans="1:22">
      <c r="A30" s="15" t="s">
        <v>43</v>
      </c>
      <c r="B30" s="61">
        <v>21125</v>
      </c>
      <c r="C30" s="16">
        <v>12939</v>
      </c>
      <c r="D30" s="16">
        <v>8186</v>
      </c>
      <c r="E30" s="62">
        <v>17.3</v>
      </c>
      <c r="F30" s="15">
        <v>21.5</v>
      </c>
      <c r="G30" s="15">
        <v>13.1</v>
      </c>
    </row>
    <row r="31" spans="1:22">
      <c r="A31" s="15" t="s">
        <v>45</v>
      </c>
      <c r="B31" s="61">
        <v>20088</v>
      </c>
      <c r="C31" s="16">
        <v>12316</v>
      </c>
      <c r="D31" s="16">
        <v>7772</v>
      </c>
      <c r="E31" s="62">
        <v>16.399999999999999</v>
      </c>
      <c r="F31" s="15">
        <v>20.399999999999999</v>
      </c>
      <c r="G31" s="15">
        <v>12.4</v>
      </c>
    </row>
    <row r="32" spans="1:22">
      <c r="A32" s="15" t="s">
        <v>46</v>
      </c>
      <c r="B32" s="61">
        <v>19875</v>
      </c>
      <c r="C32" s="16">
        <v>12477</v>
      </c>
      <c r="D32" s="16">
        <v>7398</v>
      </c>
      <c r="E32" s="62">
        <v>16.100000000000001</v>
      </c>
      <c r="F32" s="15">
        <v>20.6</v>
      </c>
      <c r="G32" s="15">
        <v>11.8</v>
      </c>
    </row>
    <row r="33" spans="1:7">
      <c r="A33" s="15" t="s">
        <v>47</v>
      </c>
      <c r="B33" s="61">
        <v>20893</v>
      </c>
      <c r="C33" s="16">
        <v>13516</v>
      </c>
      <c r="D33" s="16">
        <v>7377</v>
      </c>
      <c r="E33" s="62">
        <v>16.899999999999999</v>
      </c>
      <c r="F33" s="15">
        <v>22.3</v>
      </c>
      <c r="G33" s="15">
        <v>11.7</v>
      </c>
    </row>
    <row r="34" spans="1:7">
      <c r="A34" s="15" t="s">
        <v>48</v>
      </c>
      <c r="B34" s="61">
        <v>20516</v>
      </c>
      <c r="C34" s="16">
        <v>13540</v>
      </c>
      <c r="D34" s="16">
        <v>6967</v>
      </c>
      <c r="E34" s="62">
        <v>16.600000000000001</v>
      </c>
      <c r="F34" s="15">
        <v>22.3</v>
      </c>
      <c r="G34" s="15">
        <v>11.1</v>
      </c>
    </row>
    <row r="35" spans="1:7">
      <c r="A35" s="15" t="s">
        <v>49</v>
      </c>
      <c r="B35" s="61">
        <v>20923</v>
      </c>
      <c r="C35" s="16">
        <v>14058</v>
      </c>
      <c r="D35" s="16">
        <v>6865</v>
      </c>
      <c r="E35" s="62">
        <v>16.899999999999999</v>
      </c>
      <c r="F35" s="15">
        <v>23.1</v>
      </c>
      <c r="G35" s="15">
        <v>10.9</v>
      </c>
    </row>
    <row r="36" spans="1:7">
      <c r="A36" s="15" t="s">
        <v>50</v>
      </c>
      <c r="B36" s="61">
        <v>21420</v>
      </c>
      <c r="C36" s="16">
        <v>14231</v>
      </c>
      <c r="D36" s="16">
        <v>7189</v>
      </c>
      <c r="E36" s="62">
        <v>17.2</v>
      </c>
      <c r="F36" s="15">
        <v>23.4</v>
      </c>
      <c r="G36" s="15">
        <v>11.3</v>
      </c>
    </row>
    <row r="37" spans="1:7">
      <c r="A37" s="15" t="s">
        <v>51</v>
      </c>
      <c r="B37" s="61">
        <v>22138</v>
      </c>
      <c r="C37" s="16">
        <v>14853</v>
      </c>
      <c r="D37" s="16">
        <v>7285</v>
      </c>
      <c r="E37" s="62">
        <v>17.8</v>
      </c>
      <c r="F37" s="15">
        <v>24.3</v>
      </c>
      <c r="G37" s="15">
        <v>11.5</v>
      </c>
    </row>
    <row r="38" spans="1:7">
      <c r="A38" s="15" t="s">
        <v>52</v>
      </c>
      <c r="B38" s="61">
        <v>23494</v>
      </c>
      <c r="C38" s="16">
        <v>15901</v>
      </c>
      <c r="D38" s="16">
        <v>7593</v>
      </c>
      <c r="E38" s="62">
        <v>18.8</v>
      </c>
      <c r="F38" s="15">
        <v>26</v>
      </c>
      <c r="G38" s="15">
        <v>11.9</v>
      </c>
    </row>
    <row r="39" spans="1:7">
      <c r="A39" s="15" t="s">
        <v>53</v>
      </c>
      <c r="B39" s="61">
        <v>31755</v>
      </c>
      <c r="C39" s="16">
        <v>22349</v>
      </c>
      <c r="D39" s="16">
        <v>9406</v>
      </c>
      <c r="E39" s="62">
        <v>25.4</v>
      </c>
      <c r="F39" s="15">
        <v>36.5</v>
      </c>
      <c r="G39" s="15">
        <v>14.7</v>
      </c>
    </row>
    <row r="40" spans="1:7">
      <c r="A40" s="15" t="s">
        <v>54</v>
      </c>
      <c r="B40" s="61">
        <v>31413</v>
      </c>
      <c r="C40" s="16">
        <v>22402</v>
      </c>
      <c r="D40" s="16">
        <v>9011</v>
      </c>
      <c r="E40" s="62">
        <v>25</v>
      </c>
      <c r="F40" s="15">
        <v>36.5</v>
      </c>
      <c r="G40" s="15">
        <v>14.1</v>
      </c>
    </row>
    <row r="41" spans="1:7">
      <c r="A41" s="15" t="s">
        <v>59</v>
      </c>
      <c r="B41" s="61">
        <v>30251</v>
      </c>
      <c r="C41" s="16">
        <v>21656</v>
      </c>
      <c r="D41" s="16">
        <v>8595</v>
      </c>
      <c r="E41" s="62">
        <v>24.1</v>
      </c>
      <c r="F41" s="15">
        <v>35.200000000000003</v>
      </c>
      <c r="G41" s="15">
        <v>13.4</v>
      </c>
    </row>
    <row r="42" spans="1:7">
      <c r="A42" s="15" t="s">
        <v>60</v>
      </c>
      <c r="B42" s="61">
        <v>29375</v>
      </c>
      <c r="C42" s="16">
        <v>21085</v>
      </c>
      <c r="D42" s="16">
        <v>8290</v>
      </c>
      <c r="E42" s="62">
        <v>23.3</v>
      </c>
      <c r="F42" s="15">
        <v>34.200000000000003</v>
      </c>
      <c r="G42" s="15">
        <v>12.9</v>
      </c>
    </row>
    <row r="43" spans="1:7">
      <c r="A43" s="15" t="s">
        <v>61</v>
      </c>
      <c r="B43" s="61">
        <v>29949</v>
      </c>
      <c r="C43" s="16">
        <v>21677</v>
      </c>
      <c r="D43" s="16">
        <v>8272</v>
      </c>
      <c r="E43" s="62">
        <v>23.8</v>
      </c>
      <c r="F43" s="15">
        <v>35.200000000000003</v>
      </c>
      <c r="G43" s="15">
        <v>12.8</v>
      </c>
    </row>
    <row r="44" spans="1:7">
      <c r="A44" s="15" t="s">
        <v>62</v>
      </c>
      <c r="B44" s="61">
        <v>32109</v>
      </c>
      <c r="C44" s="16">
        <v>23396</v>
      </c>
      <c r="D44" s="16">
        <v>8713</v>
      </c>
      <c r="E44" s="62">
        <v>25.5</v>
      </c>
      <c r="F44" s="15">
        <v>38</v>
      </c>
      <c r="G44" s="15">
        <v>13.5</v>
      </c>
    </row>
  </sheetData>
  <phoneticPr fontId="1"/>
  <pageMargins left="0.7" right="0.7" top="0.75" bottom="0.75" header="0.3" footer="0.3"/>
  <pageSetup paperSize="9" scale="6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73C8-4279-4A66-AD00-85A807906A41}">
  <dimension ref="A1:AB44"/>
  <sheetViews>
    <sheetView view="pageBreakPreview" topLeftCell="A10" zoomScale="60" zoomScaleNormal="100" workbookViewId="0">
      <selection activeCell="E2" sqref="E2"/>
    </sheetView>
  </sheetViews>
  <sheetFormatPr defaultRowHeight="18"/>
  <cols>
    <col min="2" max="2" width="8.6640625" style="2"/>
    <col min="3" max="3" width="6.1640625" style="3" customWidth="1"/>
    <col min="4" max="4" width="2.83203125" customWidth="1"/>
    <col min="5" max="5" width="8.6640625" style="2"/>
    <col min="6" max="6" width="6.75" style="3" customWidth="1"/>
    <col min="7" max="7" width="2.25" customWidth="1"/>
    <col min="8" max="8" width="7" style="2" customWidth="1"/>
    <col min="9" max="9" width="5.75" style="3" customWidth="1"/>
    <col min="10" max="10" width="2.58203125" customWidth="1"/>
    <col min="11" max="11" width="6.58203125" style="2" customWidth="1"/>
    <col min="12" max="12" width="6.83203125" style="3" customWidth="1"/>
    <col min="13" max="13" width="6.33203125" style="2" customWidth="1"/>
    <col min="14" max="14" width="7.58203125" customWidth="1"/>
    <col min="15" max="15" width="6.25" style="2" customWidth="1"/>
    <col min="16" max="16" width="6.4140625" style="2" customWidth="1"/>
    <col min="17" max="17" width="5.9140625" style="2" customWidth="1"/>
    <col min="18" max="18" width="5.5" style="2" customWidth="1"/>
    <col min="19" max="19" width="6.83203125" style="2" customWidth="1"/>
    <col min="20" max="20" width="6.1640625" style="2" customWidth="1"/>
    <col min="21" max="21" width="5.75" style="2" customWidth="1"/>
    <col min="22" max="22" width="6.83203125" style="2" customWidth="1"/>
    <col min="23" max="23" width="6.4140625" style="2" customWidth="1"/>
    <col min="24" max="24" width="7.1640625" style="2" customWidth="1"/>
    <col min="25" max="25" width="6.4140625" style="2" customWidth="1"/>
    <col min="26" max="26" width="5.33203125" style="2" customWidth="1"/>
    <col min="27" max="27" width="6.6640625" style="2" customWidth="1"/>
    <col min="28" max="28" width="5.75" style="2" customWidth="1"/>
  </cols>
  <sheetData>
    <row r="1" spans="1:28">
      <c r="A1" t="s">
        <v>430</v>
      </c>
      <c r="E1" s="2" t="s">
        <v>431</v>
      </c>
      <c r="N1" t="s">
        <v>430</v>
      </c>
    </row>
    <row r="2" spans="1:28">
      <c r="A2" s="15"/>
      <c r="B2" s="61" t="s">
        <v>236</v>
      </c>
      <c r="C2" s="62"/>
      <c r="D2" s="15"/>
      <c r="E2" s="61" t="s">
        <v>238</v>
      </c>
      <c r="F2" s="62"/>
      <c r="G2" s="15"/>
      <c r="H2" s="61" t="s">
        <v>239</v>
      </c>
      <c r="I2" s="62"/>
      <c r="K2" s="61" t="s">
        <v>245</v>
      </c>
      <c r="L2" s="62"/>
      <c r="M2" s="61"/>
      <c r="N2" s="15"/>
      <c r="O2" s="283" t="s">
        <v>237</v>
      </c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5"/>
    </row>
    <row r="3" spans="1:28" s="140" customFormat="1" ht="62.5" customHeight="1">
      <c r="A3" s="137"/>
      <c r="B3" s="138" t="s">
        <v>243</v>
      </c>
      <c r="C3" s="139" t="s">
        <v>244</v>
      </c>
      <c r="D3" s="137"/>
      <c r="E3" s="138" t="s">
        <v>243</v>
      </c>
      <c r="F3" s="139" t="s">
        <v>244</v>
      </c>
      <c r="G3" s="137"/>
      <c r="H3" s="138" t="s">
        <v>243</v>
      </c>
      <c r="I3" s="139" t="s">
        <v>244</v>
      </c>
      <c r="K3" s="138" t="s">
        <v>243</v>
      </c>
      <c r="L3" s="139" t="s">
        <v>244</v>
      </c>
      <c r="M3" s="138" t="s">
        <v>246</v>
      </c>
      <c r="N3" s="137"/>
      <c r="O3" s="138" t="s">
        <v>242</v>
      </c>
      <c r="P3" s="138" t="s">
        <v>227</v>
      </c>
      <c r="Q3" s="138" t="s">
        <v>228</v>
      </c>
      <c r="R3" s="138" t="s">
        <v>247</v>
      </c>
      <c r="S3" s="138" t="s">
        <v>248</v>
      </c>
      <c r="T3" s="138" t="s">
        <v>249</v>
      </c>
      <c r="U3" s="138" t="s">
        <v>250</v>
      </c>
      <c r="V3" s="138" t="s">
        <v>251</v>
      </c>
      <c r="W3" s="138" t="s">
        <v>252</v>
      </c>
      <c r="X3" s="138" t="s">
        <v>253</v>
      </c>
      <c r="Y3" s="138" t="s">
        <v>254</v>
      </c>
      <c r="Z3" s="138" t="s">
        <v>255</v>
      </c>
      <c r="AA3" s="138" t="s">
        <v>256</v>
      </c>
      <c r="AB3" s="138" t="s">
        <v>257</v>
      </c>
    </row>
    <row r="4" spans="1:28">
      <c r="A4" s="15" t="s">
        <v>32</v>
      </c>
      <c r="B4" s="61">
        <v>20788</v>
      </c>
      <c r="C4" s="62">
        <v>18</v>
      </c>
      <c r="D4" s="15"/>
      <c r="E4" s="61">
        <v>12859</v>
      </c>
      <c r="F4" s="62">
        <v>22.7</v>
      </c>
      <c r="G4" s="15"/>
      <c r="H4" s="61">
        <v>7929</v>
      </c>
      <c r="I4" s="62">
        <v>13.6</v>
      </c>
      <c r="K4" s="61"/>
      <c r="L4" s="62"/>
      <c r="M4" s="61"/>
      <c r="N4" s="15" t="s">
        <v>32</v>
      </c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>
      <c r="A5" s="15" t="s">
        <v>33</v>
      </c>
      <c r="B5" s="61">
        <v>21503</v>
      </c>
      <c r="C5" s="62">
        <v>18.5</v>
      </c>
      <c r="D5" s="15"/>
      <c r="E5" s="61">
        <v>13386</v>
      </c>
      <c r="F5" s="62">
        <v>23.4</v>
      </c>
      <c r="G5" s="15"/>
      <c r="H5" s="61">
        <v>8117</v>
      </c>
      <c r="I5" s="62">
        <v>13.8</v>
      </c>
      <c r="K5" s="61"/>
      <c r="L5" s="62"/>
      <c r="M5" s="61"/>
      <c r="N5" s="15" t="s">
        <v>33</v>
      </c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>
      <c r="A6" s="15" t="s">
        <v>34</v>
      </c>
      <c r="B6" s="61">
        <v>21048</v>
      </c>
      <c r="C6" s="62">
        <v>18</v>
      </c>
      <c r="D6" s="15"/>
      <c r="E6" s="61">
        <v>13155</v>
      </c>
      <c r="F6" s="62">
        <v>22.8</v>
      </c>
      <c r="G6" s="15"/>
      <c r="H6" s="61">
        <v>7893</v>
      </c>
      <c r="I6" s="62">
        <v>13.3</v>
      </c>
      <c r="K6" s="61"/>
      <c r="L6" s="62"/>
      <c r="M6" s="61"/>
      <c r="N6" s="15" t="s">
        <v>34</v>
      </c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>
      <c r="A7" s="15" t="s">
        <v>35</v>
      </c>
      <c r="B7" s="61">
        <v>20434</v>
      </c>
      <c r="C7" s="62">
        <v>17.3</v>
      </c>
      <c r="D7" s="15"/>
      <c r="E7" s="61">
        <v>12942</v>
      </c>
      <c r="F7" s="62">
        <v>22.3</v>
      </c>
      <c r="G7" s="15"/>
      <c r="H7" s="61">
        <v>7492</v>
      </c>
      <c r="I7" s="62">
        <v>12.5</v>
      </c>
      <c r="K7" s="61"/>
      <c r="L7" s="62"/>
      <c r="M7" s="61"/>
      <c r="N7" s="15" t="s">
        <v>35</v>
      </c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>
      <c r="A8" s="15" t="s">
        <v>36</v>
      </c>
      <c r="B8" s="61">
        <v>21228</v>
      </c>
      <c r="C8" s="62">
        <v>17.899999999999999</v>
      </c>
      <c r="D8" s="15"/>
      <c r="E8" s="61">
        <v>13654</v>
      </c>
      <c r="F8" s="62">
        <v>23.4</v>
      </c>
      <c r="G8" s="15"/>
      <c r="H8" s="61">
        <v>7574</v>
      </c>
      <c r="I8" s="62">
        <v>12.6</v>
      </c>
      <c r="K8" s="61"/>
      <c r="L8" s="62"/>
      <c r="M8" s="61"/>
      <c r="N8" s="15" t="s">
        <v>36</v>
      </c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>
      <c r="A9" s="15" t="s">
        <v>37</v>
      </c>
      <c r="B9" s="61">
        <v>25202</v>
      </c>
      <c r="C9" s="62">
        <v>21.1</v>
      </c>
      <c r="D9" s="15"/>
      <c r="E9" s="61">
        <v>17116</v>
      </c>
      <c r="F9" s="62">
        <v>29.1</v>
      </c>
      <c r="G9" s="15"/>
      <c r="H9" s="61">
        <v>8086</v>
      </c>
      <c r="I9" s="62">
        <v>13.3</v>
      </c>
      <c r="K9" s="61"/>
      <c r="L9" s="62"/>
      <c r="M9" s="61"/>
      <c r="N9" s="15" t="s">
        <v>37</v>
      </c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>
      <c r="A10" s="15" t="s">
        <v>38</v>
      </c>
      <c r="B10" s="61">
        <v>24596</v>
      </c>
      <c r="C10" s="62">
        <v>20.399999999999999</v>
      </c>
      <c r="D10" s="15"/>
      <c r="E10" s="61">
        <v>16508</v>
      </c>
      <c r="F10" s="62">
        <v>27.9</v>
      </c>
      <c r="G10" s="15"/>
      <c r="H10" s="61">
        <v>8088</v>
      </c>
      <c r="I10" s="62">
        <v>13.2</v>
      </c>
      <c r="K10" s="61"/>
      <c r="L10" s="62"/>
      <c r="M10" s="61"/>
      <c r="N10" s="15" t="s">
        <v>38</v>
      </c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>
      <c r="A11" s="15" t="s">
        <v>39</v>
      </c>
      <c r="B11" s="61">
        <v>23599</v>
      </c>
      <c r="C11" s="62">
        <v>19.5</v>
      </c>
      <c r="D11" s="15"/>
      <c r="E11" s="61">
        <v>15624</v>
      </c>
      <c r="F11" s="62">
        <v>26.3</v>
      </c>
      <c r="G11" s="15"/>
      <c r="H11" s="61">
        <v>7975</v>
      </c>
      <c r="I11" s="62">
        <v>13</v>
      </c>
      <c r="K11" s="61"/>
      <c r="L11" s="62"/>
      <c r="M11" s="61"/>
      <c r="N11" s="15" t="s">
        <v>39</v>
      </c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>
      <c r="A12" s="15" t="s">
        <v>40</v>
      </c>
      <c r="B12" s="61">
        <v>25524</v>
      </c>
      <c r="C12" s="62">
        <v>21</v>
      </c>
      <c r="D12" s="15"/>
      <c r="E12" s="61">
        <v>16497</v>
      </c>
      <c r="F12" s="62">
        <v>27.6</v>
      </c>
      <c r="G12" s="15"/>
      <c r="H12" s="61">
        <v>9027</v>
      </c>
      <c r="I12" s="62">
        <v>14.6</v>
      </c>
      <c r="K12" s="61"/>
      <c r="L12" s="62"/>
      <c r="M12" s="61"/>
      <c r="N12" s="15" t="s">
        <v>40</v>
      </c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>
      <c r="A13" s="15" t="s">
        <v>41</v>
      </c>
      <c r="B13" s="61">
        <v>24460</v>
      </c>
      <c r="C13" s="62">
        <v>20</v>
      </c>
      <c r="D13" s="15"/>
      <c r="E13" s="61">
        <v>15802</v>
      </c>
      <c r="F13" s="62">
        <v>26.3</v>
      </c>
      <c r="G13" s="15"/>
      <c r="H13" s="61">
        <v>8658</v>
      </c>
      <c r="I13" s="62">
        <v>13.9</v>
      </c>
      <c r="K13" s="61"/>
      <c r="L13" s="62"/>
      <c r="M13" s="61"/>
      <c r="N13" s="15" t="s">
        <v>41</v>
      </c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>
      <c r="A14" s="15" t="s">
        <v>42</v>
      </c>
      <c r="B14" s="61">
        <v>23742</v>
      </c>
      <c r="C14" s="62">
        <v>19.3</v>
      </c>
      <c r="D14" s="15"/>
      <c r="E14" s="61">
        <v>14934</v>
      </c>
      <c r="F14" s="62">
        <v>24.8</v>
      </c>
      <c r="G14" s="15"/>
      <c r="H14" s="61">
        <v>8808</v>
      </c>
      <c r="I14" s="62">
        <v>14.1</v>
      </c>
      <c r="K14" s="61"/>
      <c r="L14" s="62"/>
      <c r="M14" s="61"/>
      <c r="N14" s="15" t="s">
        <v>42</v>
      </c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>
      <c r="A15" s="15" t="s">
        <v>43</v>
      </c>
      <c r="B15" s="61">
        <v>22436</v>
      </c>
      <c r="C15" s="62">
        <v>18.2</v>
      </c>
      <c r="D15" s="15"/>
      <c r="E15" s="61">
        <v>13818</v>
      </c>
      <c r="F15" s="62">
        <v>22.8</v>
      </c>
      <c r="G15" s="15"/>
      <c r="H15" s="61">
        <v>8618</v>
      </c>
      <c r="I15" s="62">
        <v>13.7</v>
      </c>
      <c r="K15" s="61"/>
      <c r="L15" s="62"/>
      <c r="M15" s="61"/>
      <c r="N15" s="15" t="s">
        <v>43</v>
      </c>
      <c r="O15" s="61">
        <v>1396</v>
      </c>
      <c r="P15" s="61">
        <v>1250</v>
      </c>
      <c r="Q15" s="61">
        <v>146</v>
      </c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>
      <c r="A16" s="15" t="s">
        <v>45</v>
      </c>
      <c r="B16" s="61">
        <v>21346</v>
      </c>
      <c r="C16" s="62">
        <v>17.3</v>
      </c>
      <c r="D16" s="15"/>
      <c r="E16" s="61">
        <v>13102</v>
      </c>
      <c r="F16" s="62">
        <v>21.6</v>
      </c>
      <c r="G16" s="15"/>
      <c r="H16" s="61">
        <v>8244</v>
      </c>
      <c r="I16" s="62">
        <v>13.1</v>
      </c>
      <c r="K16" s="61"/>
      <c r="L16" s="62"/>
      <c r="M16" s="61"/>
      <c r="N16" s="15" t="s">
        <v>45</v>
      </c>
      <c r="O16" s="61">
        <v>1272</v>
      </c>
      <c r="P16" s="61">
        <v>1124</v>
      </c>
      <c r="Q16" s="61">
        <v>148</v>
      </c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>
      <c r="A17" s="15" t="s">
        <v>46</v>
      </c>
      <c r="B17" s="61">
        <v>21084</v>
      </c>
      <c r="C17" s="62">
        <v>17</v>
      </c>
      <c r="D17" s="15"/>
      <c r="E17" s="61">
        <v>13242</v>
      </c>
      <c r="F17" s="62">
        <v>21.7</v>
      </c>
      <c r="G17" s="15"/>
      <c r="H17" s="61">
        <v>7842</v>
      </c>
      <c r="I17" s="62">
        <v>12.4</v>
      </c>
      <c r="K17" s="61"/>
      <c r="L17" s="62"/>
      <c r="M17" s="61"/>
      <c r="N17" s="15" t="s">
        <v>46</v>
      </c>
      <c r="O17" s="61">
        <v>1660</v>
      </c>
      <c r="P17" s="61">
        <v>1500</v>
      </c>
      <c r="Q17" s="61">
        <v>160</v>
      </c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>
      <c r="A18" s="15" t="s">
        <v>47</v>
      </c>
      <c r="B18" s="61">
        <v>22104</v>
      </c>
      <c r="C18" s="62">
        <v>17.7</v>
      </c>
      <c r="D18" s="15"/>
      <c r="E18" s="61">
        <v>14296</v>
      </c>
      <c r="F18" s="62">
        <v>23.4</v>
      </c>
      <c r="G18" s="15"/>
      <c r="H18" s="61">
        <v>7808</v>
      </c>
      <c r="I18" s="62">
        <v>12.3</v>
      </c>
      <c r="K18" s="61"/>
      <c r="L18" s="62"/>
      <c r="M18" s="61"/>
      <c r="N18" s="15" t="s">
        <v>47</v>
      </c>
      <c r="O18" s="61">
        <v>2062</v>
      </c>
      <c r="P18" s="61">
        <v>1859</v>
      </c>
      <c r="Q18" s="61">
        <v>203</v>
      </c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>
      <c r="A19" s="15" t="s">
        <v>48</v>
      </c>
      <c r="B19" s="61">
        <v>21851</v>
      </c>
      <c r="C19" s="62">
        <v>17.5</v>
      </c>
      <c r="D19" s="15"/>
      <c r="E19" s="61">
        <v>14468</v>
      </c>
      <c r="F19" s="62">
        <v>23.6</v>
      </c>
      <c r="G19" s="15"/>
      <c r="H19" s="61">
        <v>7383</v>
      </c>
      <c r="I19" s="62">
        <v>11.6</v>
      </c>
      <c r="K19" s="61"/>
      <c r="L19" s="62"/>
      <c r="M19" s="61"/>
      <c r="N19" s="15" t="s">
        <v>48</v>
      </c>
      <c r="O19" s="61">
        <v>2484</v>
      </c>
      <c r="P19" s="61">
        <v>2267</v>
      </c>
      <c r="Q19" s="61">
        <v>217</v>
      </c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>
      <c r="A20" s="15" t="s">
        <v>49</v>
      </c>
      <c r="B20" s="61">
        <v>21679</v>
      </c>
      <c r="C20" s="62">
        <v>17.3</v>
      </c>
      <c r="D20" s="15"/>
      <c r="E20" s="61">
        <v>14560</v>
      </c>
      <c r="F20" s="62">
        <v>23.7</v>
      </c>
      <c r="G20" s="15"/>
      <c r="H20" s="61">
        <v>7119</v>
      </c>
      <c r="I20" s="62">
        <v>11.2</v>
      </c>
      <c r="K20" s="61"/>
      <c r="L20" s="62"/>
      <c r="M20" s="61"/>
      <c r="N20" s="15" t="s">
        <v>49</v>
      </c>
      <c r="O20" s="61">
        <v>2418</v>
      </c>
      <c r="P20" s="61">
        <v>2198</v>
      </c>
      <c r="Q20" s="61">
        <v>220</v>
      </c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>
      <c r="A21" s="15" t="s">
        <v>50</v>
      </c>
      <c r="B21" s="61">
        <v>22445</v>
      </c>
      <c r="C21" s="62">
        <v>17.899999999999999</v>
      </c>
      <c r="D21" s="15"/>
      <c r="E21" s="61">
        <v>14874</v>
      </c>
      <c r="F21" s="62">
        <v>24.2</v>
      </c>
      <c r="G21" s="15"/>
      <c r="H21" s="61">
        <v>7571</v>
      </c>
      <c r="I21" s="62">
        <v>11.8</v>
      </c>
      <c r="K21" s="61"/>
      <c r="L21" s="62"/>
      <c r="M21" s="61"/>
      <c r="N21" s="15" t="s">
        <v>50</v>
      </c>
      <c r="O21" s="61">
        <v>2793</v>
      </c>
      <c r="P21" s="61">
        <v>2513</v>
      </c>
      <c r="Q21" s="61">
        <v>280</v>
      </c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>
      <c r="A22" s="15" t="s">
        <v>51</v>
      </c>
      <c r="B22" s="61">
        <v>23104</v>
      </c>
      <c r="C22" s="62">
        <v>18.399999999999999</v>
      </c>
      <c r="D22" s="15"/>
      <c r="E22" s="61">
        <v>15393</v>
      </c>
      <c r="F22" s="62">
        <v>24.9</v>
      </c>
      <c r="G22" s="15"/>
      <c r="H22" s="61">
        <v>7711</v>
      </c>
      <c r="I22" s="62">
        <v>12</v>
      </c>
      <c r="K22" s="61"/>
      <c r="L22" s="62"/>
      <c r="M22" s="61"/>
      <c r="N22" s="15" t="s">
        <v>51</v>
      </c>
      <c r="O22" s="61">
        <v>3025</v>
      </c>
      <c r="P22" s="61">
        <v>2736</v>
      </c>
      <c r="Q22" s="61">
        <v>289</v>
      </c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>
      <c r="A23" s="15" t="s">
        <v>52</v>
      </c>
      <c r="B23" s="61">
        <v>24391</v>
      </c>
      <c r="C23" s="62">
        <v>19.3</v>
      </c>
      <c r="D23" s="15"/>
      <c r="E23" s="61">
        <v>16416</v>
      </c>
      <c r="F23" s="62">
        <v>26.6</v>
      </c>
      <c r="G23" s="15"/>
      <c r="H23" s="61">
        <v>7975</v>
      </c>
      <c r="I23" s="62">
        <v>12.4</v>
      </c>
      <c r="K23" s="61"/>
      <c r="L23" s="62"/>
      <c r="M23" s="61"/>
      <c r="N23" s="15" t="s">
        <v>52</v>
      </c>
      <c r="O23" s="61">
        <v>3556</v>
      </c>
      <c r="P23" s="61">
        <v>3203</v>
      </c>
      <c r="Q23" s="61">
        <v>353</v>
      </c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>
      <c r="A24" s="15" t="s">
        <v>53</v>
      </c>
      <c r="B24" s="61">
        <v>32863</v>
      </c>
      <c r="C24" s="62">
        <v>26</v>
      </c>
      <c r="D24" s="15"/>
      <c r="E24" s="61">
        <v>23013</v>
      </c>
      <c r="F24" s="62">
        <v>37.1</v>
      </c>
      <c r="G24" s="15"/>
      <c r="H24" s="61">
        <v>9850</v>
      </c>
      <c r="I24" s="62">
        <v>15.3</v>
      </c>
      <c r="K24" s="61"/>
      <c r="L24" s="62"/>
      <c r="M24" s="61"/>
      <c r="N24" s="15" t="s">
        <v>53</v>
      </c>
      <c r="O24" s="61">
        <v>6058</v>
      </c>
      <c r="P24" s="61">
        <v>5569</v>
      </c>
      <c r="Q24" s="61">
        <v>489</v>
      </c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>
      <c r="A25" s="15" t="s">
        <v>54</v>
      </c>
      <c r="B25" s="61">
        <v>33048</v>
      </c>
      <c r="C25" s="62">
        <v>26.1</v>
      </c>
      <c r="D25" s="15"/>
      <c r="E25" s="61">
        <v>23512</v>
      </c>
      <c r="F25" s="62">
        <v>37.9</v>
      </c>
      <c r="G25" s="15"/>
      <c r="H25" s="61">
        <v>9536</v>
      </c>
      <c r="I25" s="62">
        <v>14.8</v>
      </c>
      <c r="K25" s="61"/>
      <c r="L25" s="62"/>
      <c r="M25" s="61"/>
      <c r="N25" s="15" t="s">
        <v>54</v>
      </c>
      <c r="O25" s="61">
        <v>2779</v>
      </c>
      <c r="P25" s="61">
        <v>2568</v>
      </c>
      <c r="Q25" s="61">
        <v>211</v>
      </c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>
      <c r="A26" s="15" t="s">
        <v>59</v>
      </c>
      <c r="B26" s="61">
        <v>31957</v>
      </c>
      <c r="C26" s="62">
        <v>25.2</v>
      </c>
      <c r="D26" s="15"/>
      <c r="E26" s="61">
        <v>22727</v>
      </c>
      <c r="F26" s="62">
        <v>36.6</v>
      </c>
      <c r="G26" s="15"/>
      <c r="H26" s="61">
        <v>9230</v>
      </c>
      <c r="I26" s="62">
        <v>14.2</v>
      </c>
      <c r="K26" s="61"/>
      <c r="L26" s="62"/>
      <c r="M26" s="61"/>
      <c r="N26" s="15" t="s">
        <v>59</v>
      </c>
      <c r="O26" s="61">
        <v>2927</v>
      </c>
      <c r="P26" s="61">
        <v>2664</v>
      </c>
      <c r="Q26" s="61">
        <v>263</v>
      </c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>
      <c r="A27" s="15" t="s">
        <v>60</v>
      </c>
      <c r="B27" s="61">
        <v>31042</v>
      </c>
      <c r="C27" s="62">
        <v>24.4</v>
      </c>
      <c r="D27" s="15"/>
      <c r="E27" s="61">
        <v>22144</v>
      </c>
      <c r="F27" s="62">
        <v>35.6</v>
      </c>
      <c r="G27" s="15"/>
      <c r="H27" s="61">
        <v>8898</v>
      </c>
      <c r="I27" s="62">
        <v>13.7</v>
      </c>
      <c r="K27" s="61"/>
      <c r="L27" s="62"/>
      <c r="M27" s="61"/>
      <c r="N27" s="15" t="s">
        <v>60</v>
      </c>
      <c r="O27" s="61">
        <v>2872</v>
      </c>
      <c r="P27" s="61">
        <v>2620</v>
      </c>
      <c r="Q27" s="61">
        <v>252</v>
      </c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>
      <c r="A28" s="15" t="s">
        <v>61</v>
      </c>
      <c r="B28" s="61">
        <v>32143</v>
      </c>
      <c r="C28" s="62">
        <v>25.2</v>
      </c>
      <c r="D28" s="15"/>
      <c r="E28" s="61">
        <v>23080</v>
      </c>
      <c r="F28" s="62">
        <v>37</v>
      </c>
      <c r="G28" s="15"/>
      <c r="H28" s="61">
        <v>9063</v>
      </c>
      <c r="I28" s="62">
        <v>13.9</v>
      </c>
      <c r="K28" s="61"/>
      <c r="L28" s="62"/>
      <c r="M28" s="61"/>
      <c r="N28" s="15" t="s">
        <v>61</v>
      </c>
      <c r="O28" s="61">
        <v>3297</v>
      </c>
      <c r="P28" s="61">
        <v>3017</v>
      </c>
      <c r="Q28" s="61">
        <v>280</v>
      </c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>
      <c r="A29" s="15" t="s">
        <v>62</v>
      </c>
      <c r="B29" s="61">
        <v>34427</v>
      </c>
      <c r="C29" s="62">
        <v>27</v>
      </c>
      <c r="D29" s="15"/>
      <c r="E29" s="61">
        <v>24963</v>
      </c>
      <c r="F29" s="62">
        <v>40</v>
      </c>
      <c r="G29" s="15"/>
      <c r="H29" s="61">
        <v>9464</v>
      </c>
      <c r="I29" s="62">
        <v>14.5</v>
      </c>
      <c r="K29" s="61"/>
      <c r="L29" s="62"/>
      <c r="M29" s="61"/>
      <c r="N29" s="15" t="s">
        <v>62</v>
      </c>
      <c r="O29" s="61">
        <v>3654</v>
      </c>
      <c r="P29" s="61">
        <v>3309</v>
      </c>
      <c r="Q29" s="61">
        <v>345</v>
      </c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>
      <c r="A30" s="15" t="s">
        <v>63</v>
      </c>
      <c r="B30" s="61">
        <v>32325</v>
      </c>
      <c r="C30" s="62">
        <v>25.3</v>
      </c>
      <c r="D30" s="15"/>
      <c r="E30" s="61">
        <v>23272</v>
      </c>
      <c r="F30" s="62">
        <v>37.299999999999997</v>
      </c>
      <c r="G30" s="15"/>
      <c r="H30" s="61">
        <v>9053</v>
      </c>
      <c r="I30" s="62">
        <v>13.8</v>
      </c>
      <c r="K30" s="61"/>
      <c r="L30" s="62"/>
      <c r="M30" s="61"/>
      <c r="N30" s="15" t="s">
        <v>63</v>
      </c>
      <c r="O30" s="61">
        <v>3436</v>
      </c>
      <c r="P30" s="61">
        <v>3125</v>
      </c>
      <c r="Q30" s="61">
        <v>311</v>
      </c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>
      <c r="A31" s="15" t="s">
        <v>64</v>
      </c>
      <c r="B31" s="61">
        <v>32552</v>
      </c>
      <c r="C31" s="62">
        <v>25.5</v>
      </c>
      <c r="D31" s="15"/>
      <c r="E31" s="61">
        <v>23540</v>
      </c>
      <c r="F31" s="62">
        <v>37.799999999999997</v>
      </c>
      <c r="G31" s="15"/>
      <c r="H31" s="61">
        <v>9012</v>
      </c>
      <c r="I31" s="62">
        <v>13.8</v>
      </c>
      <c r="K31" s="61"/>
      <c r="L31" s="62"/>
      <c r="M31" s="61"/>
      <c r="N31" s="15" t="s">
        <v>64</v>
      </c>
      <c r="O31" s="61">
        <v>3255</v>
      </c>
      <c r="P31" s="61">
        <v>2964</v>
      </c>
      <c r="Q31" s="61">
        <v>291</v>
      </c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>
      <c r="A32" s="15" t="s">
        <v>65</v>
      </c>
      <c r="B32" s="61">
        <v>32155</v>
      </c>
      <c r="C32" s="62">
        <v>25.1</v>
      </c>
      <c r="D32" s="15"/>
      <c r="E32" s="61">
        <v>22813</v>
      </c>
      <c r="F32" s="62">
        <v>36.6</v>
      </c>
      <c r="G32" s="15"/>
      <c r="H32" s="61">
        <v>9342</v>
      </c>
      <c r="I32" s="62">
        <v>14.3</v>
      </c>
      <c r="K32" s="61">
        <v>506</v>
      </c>
      <c r="L32" s="62">
        <v>36.799999999999997</v>
      </c>
      <c r="M32" s="61"/>
      <c r="N32" s="15" t="s">
        <v>65</v>
      </c>
      <c r="O32" s="61">
        <v>3010</v>
      </c>
      <c r="P32" s="61">
        <v>2712</v>
      </c>
      <c r="Q32" s="61">
        <v>298</v>
      </c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>
      <c r="A33" s="15" t="s">
        <v>89</v>
      </c>
      <c r="B33" s="61">
        <v>33093</v>
      </c>
      <c r="C33" s="62">
        <v>25.8</v>
      </c>
      <c r="D33" s="15"/>
      <c r="E33" s="61">
        <v>22478</v>
      </c>
      <c r="F33" s="62">
        <v>37.6</v>
      </c>
      <c r="G33" s="15"/>
      <c r="H33" s="61">
        <v>9615</v>
      </c>
      <c r="I33" s="62">
        <v>14.7</v>
      </c>
      <c r="K33" s="61">
        <v>483</v>
      </c>
      <c r="L33" s="62">
        <v>35.4</v>
      </c>
      <c r="M33" s="61"/>
      <c r="N33" s="15" t="s">
        <v>89</v>
      </c>
      <c r="O33" s="61">
        <v>7318</v>
      </c>
      <c r="P33" s="61">
        <v>6619</v>
      </c>
      <c r="Q33" s="61">
        <v>699</v>
      </c>
      <c r="R33" s="61">
        <v>97</v>
      </c>
      <c r="S33" s="61">
        <v>1037</v>
      </c>
      <c r="T33" s="61">
        <v>538</v>
      </c>
      <c r="U33" s="61">
        <v>180</v>
      </c>
      <c r="V33" s="61">
        <v>1137</v>
      </c>
      <c r="W33" s="61">
        <v>1973</v>
      </c>
      <c r="X33" s="61">
        <v>103</v>
      </c>
      <c r="Y33" s="61">
        <v>1656</v>
      </c>
      <c r="Z33" s="61">
        <v>169</v>
      </c>
      <c r="AA33" s="61">
        <v>151</v>
      </c>
      <c r="AB33" s="61">
        <v>277</v>
      </c>
    </row>
    <row r="34" spans="1:28">
      <c r="A34" s="15" t="s">
        <v>90</v>
      </c>
      <c r="B34" s="61">
        <v>32249</v>
      </c>
      <c r="C34" s="62">
        <v>25.2</v>
      </c>
      <c r="D34" s="15"/>
      <c r="E34" s="61">
        <v>22831</v>
      </c>
      <c r="F34" s="62">
        <v>36.6</v>
      </c>
      <c r="G34" s="15"/>
      <c r="H34" s="61">
        <v>9418</v>
      </c>
      <c r="I34" s="62">
        <v>14.3</v>
      </c>
      <c r="K34" s="61">
        <v>490</v>
      </c>
      <c r="L34" s="62">
        <v>36.200000000000003</v>
      </c>
      <c r="M34" s="61"/>
      <c r="N34" s="15" t="s">
        <v>90</v>
      </c>
      <c r="O34" s="61">
        <v>7404</v>
      </c>
      <c r="P34" s="61">
        <v>6686</v>
      </c>
      <c r="Q34" s="61">
        <v>718</v>
      </c>
      <c r="R34" s="61">
        <v>88</v>
      </c>
      <c r="S34" s="61">
        <v>1139</v>
      </c>
      <c r="T34" s="61">
        <v>648</v>
      </c>
      <c r="U34" s="61">
        <v>253</v>
      </c>
      <c r="V34" s="61">
        <v>1289</v>
      </c>
      <c r="W34" s="61">
        <v>1733</v>
      </c>
      <c r="X34" s="61">
        <v>74</v>
      </c>
      <c r="Y34" s="61">
        <v>1529</v>
      </c>
      <c r="Z34" s="61">
        <v>139</v>
      </c>
      <c r="AA34" s="61">
        <v>132</v>
      </c>
      <c r="AB34" s="61">
        <v>380</v>
      </c>
    </row>
    <row r="35" spans="1:28">
      <c r="A35" s="15" t="s">
        <v>91</v>
      </c>
      <c r="B35" s="61">
        <v>32845</v>
      </c>
      <c r="C35" s="62">
        <v>25.7</v>
      </c>
      <c r="D35" s="15"/>
      <c r="E35" s="61">
        <v>23472</v>
      </c>
      <c r="F35" s="62">
        <v>37.6</v>
      </c>
      <c r="G35" s="15"/>
      <c r="H35" s="61">
        <v>9373</v>
      </c>
      <c r="I35" s="62">
        <v>14.3</v>
      </c>
      <c r="K35" s="61">
        <v>512</v>
      </c>
      <c r="L35" s="62">
        <v>38.200000000000003</v>
      </c>
      <c r="M35" s="61"/>
      <c r="N35" s="15" t="s">
        <v>91</v>
      </c>
      <c r="O35" s="61">
        <v>8377</v>
      </c>
      <c r="P35" s="61">
        <v>7634</v>
      </c>
      <c r="Q35" s="61">
        <v>743</v>
      </c>
      <c r="R35" s="61">
        <v>98</v>
      </c>
      <c r="S35" s="61">
        <v>1254</v>
      </c>
      <c r="T35" s="61">
        <v>1071</v>
      </c>
      <c r="U35" s="61">
        <v>354</v>
      </c>
      <c r="V35" s="61">
        <v>1731</v>
      </c>
      <c r="W35" s="61">
        <v>1630</v>
      </c>
      <c r="X35" s="61">
        <v>72</v>
      </c>
      <c r="Y35" s="61">
        <v>1559</v>
      </c>
      <c r="Z35" s="61">
        <v>120</v>
      </c>
      <c r="AA35" s="61">
        <v>136</v>
      </c>
      <c r="AB35" s="61">
        <v>352</v>
      </c>
    </row>
    <row r="36" spans="1:28">
      <c r="A36" s="15" t="s">
        <v>148</v>
      </c>
      <c r="B36" s="61">
        <v>31690</v>
      </c>
      <c r="C36" s="62">
        <v>24.7</v>
      </c>
      <c r="D36" s="15"/>
      <c r="E36" s="61">
        <v>22283</v>
      </c>
      <c r="F36" s="62">
        <v>35.799999999999997</v>
      </c>
      <c r="G36" s="15"/>
      <c r="H36" s="61">
        <v>9407</v>
      </c>
      <c r="I36" s="62">
        <v>14.3</v>
      </c>
      <c r="K36" s="61">
        <v>467</v>
      </c>
      <c r="L36" s="62">
        <v>35.1</v>
      </c>
      <c r="M36" s="61"/>
      <c r="N36" s="15" t="s">
        <v>148</v>
      </c>
      <c r="O36" s="61">
        <v>7438</v>
      </c>
      <c r="P36" s="61">
        <v>6711</v>
      </c>
      <c r="Q36" s="61">
        <v>727</v>
      </c>
      <c r="R36" s="61">
        <v>77</v>
      </c>
      <c r="S36" s="61">
        <v>1059</v>
      </c>
      <c r="T36" s="61">
        <v>960</v>
      </c>
      <c r="U36" s="61">
        <v>424</v>
      </c>
      <c r="V36" s="61">
        <v>1649</v>
      </c>
      <c r="W36" s="61">
        <v>1306</v>
      </c>
      <c r="X36" s="61">
        <v>47</v>
      </c>
      <c r="Y36" s="61">
        <v>1287</v>
      </c>
      <c r="Z36" s="61">
        <v>102</v>
      </c>
      <c r="AA36" s="61">
        <v>143</v>
      </c>
      <c r="AB36" s="61">
        <v>384</v>
      </c>
    </row>
    <row r="37" spans="1:28">
      <c r="A37" s="15" t="s">
        <v>149</v>
      </c>
      <c r="B37" s="61">
        <v>30651</v>
      </c>
      <c r="C37" s="62">
        <v>24</v>
      </c>
      <c r="D37" s="15"/>
      <c r="E37" s="61">
        <v>20955</v>
      </c>
      <c r="F37" s="62">
        <v>33.700000000000003</v>
      </c>
      <c r="G37" s="15"/>
      <c r="H37" s="61">
        <v>9696</v>
      </c>
      <c r="I37" s="62">
        <v>14.8</v>
      </c>
      <c r="K37" s="61">
        <v>401</v>
      </c>
      <c r="L37" s="62">
        <v>30.1</v>
      </c>
      <c r="M37" s="61">
        <v>89</v>
      </c>
      <c r="N37" s="15" t="s">
        <v>149</v>
      </c>
      <c r="O37" s="61">
        <v>6406</v>
      </c>
      <c r="P37" s="61">
        <v>5740</v>
      </c>
      <c r="Q37" s="61">
        <v>666</v>
      </c>
      <c r="R37" s="61">
        <v>82</v>
      </c>
      <c r="S37" s="61">
        <v>951</v>
      </c>
      <c r="T37" s="61">
        <v>776</v>
      </c>
      <c r="U37" s="61">
        <v>363</v>
      </c>
      <c r="V37" s="61">
        <v>1525</v>
      </c>
      <c r="W37" s="61">
        <v>998</v>
      </c>
      <c r="X37" s="61">
        <v>43</v>
      </c>
      <c r="Y37" s="61">
        <v>1072</v>
      </c>
      <c r="Z37" s="61">
        <v>77</v>
      </c>
      <c r="AA37" s="61">
        <v>95</v>
      </c>
      <c r="AB37" s="61">
        <v>424</v>
      </c>
    </row>
    <row r="38" spans="1:28">
      <c r="A38" s="15" t="s">
        <v>150</v>
      </c>
      <c r="B38" s="61">
        <v>27858</v>
      </c>
      <c r="C38" s="62">
        <v>21.8</v>
      </c>
      <c r="D38" s="15"/>
      <c r="E38" s="61">
        <v>19273</v>
      </c>
      <c r="F38" s="62">
        <v>31.1</v>
      </c>
      <c r="G38" s="15"/>
      <c r="H38" s="61">
        <v>8585</v>
      </c>
      <c r="I38" s="62">
        <v>13.1</v>
      </c>
      <c r="K38" s="61">
        <v>353</v>
      </c>
      <c r="L38" s="62">
        <v>26.9</v>
      </c>
      <c r="M38" s="61">
        <v>147</v>
      </c>
      <c r="N38" s="15" t="s">
        <v>150</v>
      </c>
      <c r="O38" s="61">
        <v>5219</v>
      </c>
      <c r="P38" s="61">
        <v>5219</v>
      </c>
      <c r="Q38" s="61">
        <v>466</v>
      </c>
      <c r="R38" s="61">
        <v>55</v>
      </c>
      <c r="S38" s="61">
        <v>739</v>
      </c>
      <c r="T38" s="61">
        <v>553</v>
      </c>
      <c r="U38" s="61">
        <v>342</v>
      </c>
      <c r="V38" s="61">
        <v>1321</v>
      </c>
      <c r="W38" s="61">
        <v>839</v>
      </c>
      <c r="X38" s="61">
        <v>33</v>
      </c>
      <c r="Y38" s="61">
        <v>860</v>
      </c>
      <c r="Z38" s="61">
        <v>55</v>
      </c>
      <c r="AA38" s="61">
        <v>65</v>
      </c>
      <c r="AB38" s="61">
        <v>357</v>
      </c>
    </row>
    <row r="39" spans="1:28">
      <c r="A39" s="15" t="s">
        <v>151</v>
      </c>
      <c r="B39" s="61">
        <v>27283</v>
      </c>
      <c r="C39" s="62">
        <v>21.4</v>
      </c>
      <c r="D39" s="15"/>
      <c r="E39" s="61">
        <v>18787</v>
      </c>
      <c r="F39" s="62">
        <v>30.3</v>
      </c>
      <c r="G39" s="15"/>
      <c r="H39" s="61">
        <v>8496</v>
      </c>
      <c r="I39" s="62">
        <v>13</v>
      </c>
      <c r="K39" s="61">
        <v>373</v>
      </c>
      <c r="L39" s="62">
        <v>28.6</v>
      </c>
      <c r="M39" s="61">
        <v>56</v>
      </c>
      <c r="N39" s="15" t="s">
        <v>151</v>
      </c>
      <c r="O39" s="61">
        <v>4636</v>
      </c>
      <c r="P39" s="61">
        <v>4147</v>
      </c>
      <c r="Q39" s="61">
        <v>489</v>
      </c>
      <c r="R39" s="61">
        <v>46</v>
      </c>
      <c r="S39" s="61">
        <v>604</v>
      </c>
      <c r="T39" s="61">
        <v>439</v>
      </c>
      <c r="U39" s="61">
        <v>274</v>
      </c>
      <c r="V39" s="61">
        <v>1277</v>
      </c>
      <c r="W39" s="61">
        <v>688</v>
      </c>
      <c r="X39" s="61">
        <v>20</v>
      </c>
      <c r="Y39" s="61">
        <v>864</v>
      </c>
      <c r="Z39" s="61">
        <v>53</v>
      </c>
      <c r="AA39" s="61">
        <v>69</v>
      </c>
      <c r="AB39" s="61">
        <v>302</v>
      </c>
    </row>
    <row r="40" spans="1:28">
      <c r="A40" s="15" t="s">
        <v>152</v>
      </c>
      <c r="B40" s="61">
        <v>25427</v>
      </c>
      <c r="C40" s="62">
        <v>20</v>
      </c>
      <c r="D40" s="15"/>
      <c r="E40" s="61">
        <v>17386</v>
      </c>
      <c r="F40" s="62">
        <v>28.1</v>
      </c>
      <c r="G40" s="15"/>
      <c r="H40" s="61">
        <v>8041</v>
      </c>
      <c r="I40" s="62">
        <v>12.3</v>
      </c>
      <c r="K40" s="61">
        <v>374</v>
      </c>
      <c r="L40" s="62">
        <v>28.9</v>
      </c>
      <c r="M40" s="61">
        <v>52</v>
      </c>
      <c r="N40" s="15" t="s">
        <v>152</v>
      </c>
      <c r="O40" s="61">
        <v>4144</v>
      </c>
      <c r="P40" s="61">
        <v>3688</v>
      </c>
      <c r="Q40" s="61">
        <v>456</v>
      </c>
      <c r="R40" s="61">
        <v>32</v>
      </c>
      <c r="S40" s="61">
        <v>524</v>
      </c>
      <c r="T40" s="61">
        <v>367</v>
      </c>
      <c r="U40" s="61">
        <v>260</v>
      </c>
      <c r="V40" s="61">
        <v>1094</v>
      </c>
      <c r="W40" s="61">
        <v>677</v>
      </c>
      <c r="X40" s="61">
        <v>26</v>
      </c>
      <c r="Y40" s="61">
        <v>696</v>
      </c>
      <c r="Z40" s="61">
        <v>57</v>
      </c>
      <c r="AA40" s="61">
        <v>82</v>
      </c>
      <c r="AB40" s="61">
        <v>329</v>
      </c>
    </row>
    <row r="41" spans="1:28">
      <c r="A41" s="15" t="s">
        <v>153</v>
      </c>
      <c r="B41" s="61">
        <v>24025</v>
      </c>
      <c r="C41" s="62">
        <v>18.899999999999999</v>
      </c>
      <c r="D41" s="15"/>
      <c r="E41" s="61">
        <v>16681</v>
      </c>
      <c r="F41" s="62">
        <v>27</v>
      </c>
      <c r="G41" s="15"/>
      <c r="H41" s="61">
        <v>7344</v>
      </c>
      <c r="I41" s="62">
        <v>11.3</v>
      </c>
      <c r="K41" s="61">
        <v>313</v>
      </c>
      <c r="L41" s="62">
        <v>24.4</v>
      </c>
      <c r="M41" s="61">
        <v>34</v>
      </c>
      <c r="N41" s="15" t="s">
        <v>153</v>
      </c>
      <c r="O41" s="61">
        <v>4082</v>
      </c>
      <c r="P41" s="61">
        <v>3658</v>
      </c>
      <c r="Q41" s="61">
        <v>424</v>
      </c>
      <c r="R41" s="61">
        <v>36</v>
      </c>
      <c r="S41" s="61">
        <v>461</v>
      </c>
      <c r="T41" s="61">
        <v>361</v>
      </c>
      <c r="U41" s="61">
        <v>230</v>
      </c>
      <c r="V41" s="61">
        <v>1168</v>
      </c>
      <c r="W41" s="61">
        <v>667</v>
      </c>
      <c r="X41" s="61">
        <v>18</v>
      </c>
      <c r="Y41" s="61">
        <v>707</v>
      </c>
      <c r="Z41" s="61">
        <v>51</v>
      </c>
      <c r="AA41" s="61">
        <v>70</v>
      </c>
      <c r="AB41" s="61">
        <v>313</v>
      </c>
    </row>
    <row r="42" spans="1:28">
      <c r="A42" s="15" t="s">
        <v>154</v>
      </c>
      <c r="B42" s="61">
        <v>21897</v>
      </c>
      <c r="C42" s="62">
        <v>17.3</v>
      </c>
      <c r="D42" s="15"/>
      <c r="E42" s="61">
        <v>15121</v>
      </c>
      <c r="F42" s="62">
        <v>24.5</v>
      </c>
      <c r="G42" s="15"/>
      <c r="H42" s="61">
        <v>6776</v>
      </c>
      <c r="I42" s="62">
        <v>10.4</v>
      </c>
      <c r="K42" s="61">
        <v>322</v>
      </c>
      <c r="L42" s="62">
        <v>25.2</v>
      </c>
      <c r="M42" s="61">
        <v>30</v>
      </c>
      <c r="N42" s="15" t="s">
        <v>154</v>
      </c>
      <c r="O42" s="61">
        <v>3522</v>
      </c>
      <c r="P42" s="61">
        <v>3113</v>
      </c>
      <c r="Q42" s="61">
        <v>409</v>
      </c>
      <c r="R42" s="61">
        <v>29</v>
      </c>
      <c r="S42" s="61">
        <v>366</v>
      </c>
      <c r="T42" s="61">
        <v>315</v>
      </c>
      <c r="U42" s="61">
        <v>203</v>
      </c>
      <c r="V42" s="61">
        <v>1022</v>
      </c>
      <c r="W42" s="61">
        <v>604</v>
      </c>
      <c r="X42" s="61">
        <v>17</v>
      </c>
      <c r="Y42" s="61">
        <v>588</v>
      </c>
      <c r="Z42" s="61">
        <v>37</v>
      </c>
      <c r="AA42" s="61">
        <v>39</v>
      </c>
      <c r="AB42" s="61">
        <v>302</v>
      </c>
    </row>
    <row r="43" spans="1:28">
      <c r="A43" s="15" t="s">
        <v>155</v>
      </c>
      <c r="B43" s="61">
        <v>21321</v>
      </c>
      <c r="C43" s="62">
        <v>16.8</v>
      </c>
      <c r="D43" s="15"/>
      <c r="E43" s="61">
        <v>14826</v>
      </c>
      <c r="F43" s="62">
        <v>24</v>
      </c>
      <c r="G43" s="15"/>
      <c r="H43" s="61">
        <v>6495</v>
      </c>
      <c r="I43" s="62">
        <v>10</v>
      </c>
      <c r="K43" s="61">
        <v>275</v>
      </c>
      <c r="L43" s="62">
        <v>21.9</v>
      </c>
      <c r="M43" s="61">
        <v>25</v>
      </c>
      <c r="N43" s="15" t="s">
        <v>155</v>
      </c>
      <c r="O43" s="61">
        <v>3464</v>
      </c>
      <c r="P43" s="61">
        <v>3078</v>
      </c>
      <c r="Q43" s="61">
        <v>386</v>
      </c>
      <c r="R43" s="61">
        <v>25</v>
      </c>
      <c r="S43" s="61">
        <v>374</v>
      </c>
      <c r="T43" s="61">
        <v>243</v>
      </c>
      <c r="U43" s="61">
        <v>188</v>
      </c>
      <c r="V43" s="61">
        <v>998</v>
      </c>
      <c r="W43" s="61">
        <v>656</v>
      </c>
      <c r="X43" s="61">
        <v>22</v>
      </c>
      <c r="Y43" s="61">
        <v>617</v>
      </c>
      <c r="Z43" s="61">
        <v>58</v>
      </c>
      <c r="AA43" s="61">
        <v>42</v>
      </c>
      <c r="AB43" s="61">
        <v>241</v>
      </c>
    </row>
    <row r="44" spans="1:28">
      <c r="A44" s="15" t="s">
        <v>156</v>
      </c>
      <c r="B44" s="61">
        <v>20840</v>
      </c>
      <c r="C44" s="62">
        <v>16.5</v>
      </c>
      <c r="D44" s="15"/>
      <c r="E44" s="61">
        <v>14290</v>
      </c>
      <c r="F44" s="62">
        <v>23.2</v>
      </c>
      <c r="G44" s="15"/>
      <c r="H44" s="61">
        <v>6550</v>
      </c>
      <c r="I44" s="62">
        <v>10.1</v>
      </c>
      <c r="K44" s="61">
        <v>273</v>
      </c>
      <c r="L44" s="62">
        <v>21.8</v>
      </c>
      <c r="M44" s="61">
        <v>35</v>
      </c>
      <c r="N44" s="15" t="s">
        <v>156</v>
      </c>
      <c r="O44" s="61">
        <v>3432</v>
      </c>
      <c r="P44" s="61">
        <v>2998</v>
      </c>
      <c r="Q44" s="61">
        <v>434</v>
      </c>
      <c r="R44" s="61">
        <v>31</v>
      </c>
      <c r="S44" s="61">
        <v>381</v>
      </c>
      <c r="T44" s="61">
        <v>223</v>
      </c>
      <c r="U44" s="61">
        <v>150</v>
      </c>
      <c r="V44" s="61">
        <v>992</v>
      </c>
      <c r="W44" s="61">
        <v>703</v>
      </c>
      <c r="X44" s="61">
        <v>18</v>
      </c>
      <c r="Y44" s="61">
        <v>586</v>
      </c>
      <c r="Z44" s="61">
        <v>39</v>
      </c>
      <c r="AA44" s="61">
        <v>39</v>
      </c>
      <c r="AB44" s="61">
        <v>270</v>
      </c>
    </row>
  </sheetData>
  <mergeCells count="1">
    <mergeCell ref="O2:AB2"/>
  </mergeCells>
  <phoneticPr fontId="1"/>
  <pageMargins left="0.7" right="0.7" top="0.75" bottom="0.75" header="0.3" footer="0.3"/>
  <pageSetup paperSize="9" scale="85" orientation="portrait" r:id="rId1"/>
  <colBreaks count="1" manualBreakCount="1"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FFAA9-4EF7-49D7-963C-52B7A08A1D13}">
  <dimension ref="A1:AS44"/>
  <sheetViews>
    <sheetView topLeftCell="AB2" zoomScale="96" zoomScaleNormal="96" workbookViewId="0">
      <selection activeCell="AJ3" activeCellId="1" sqref="AD3:AD15 AJ3:AJ15"/>
    </sheetView>
  </sheetViews>
  <sheetFormatPr defaultColWidth="9" defaultRowHeight="18"/>
  <cols>
    <col min="1" max="1" width="9" style="174"/>
    <col min="2" max="3" width="9" style="175"/>
    <col min="4" max="4" width="7" style="175" customWidth="1"/>
    <col min="5" max="5" width="6.1640625" style="176" customWidth="1"/>
    <col min="6" max="6" width="6.75" style="176" customWidth="1"/>
    <col min="7" max="7" width="5.75" style="176" customWidth="1"/>
    <col min="8" max="9" width="9" style="174"/>
    <col min="10" max="10" width="6.58203125" style="175" customWidth="1"/>
    <col min="11" max="11" width="6.83203125" style="176" customWidth="1"/>
    <col min="12" max="12" width="6.33203125" style="175" customWidth="1"/>
    <col min="13" max="13" width="6.25" style="175" customWidth="1"/>
    <col min="14" max="14" width="6.4140625" style="175" customWidth="1"/>
    <col min="15" max="15" width="5.9140625" style="175" customWidth="1"/>
    <col min="16" max="16" width="5.5" style="175" customWidth="1"/>
    <col min="17" max="17" width="6.83203125" style="175" customWidth="1"/>
    <col min="18" max="18" width="6.1640625" style="175" customWidth="1"/>
    <col min="19" max="19" width="5.75" style="175" customWidth="1"/>
    <col min="20" max="20" width="6.83203125" style="175" customWidth="1"/>
    <col min="21" max="21" width="6.4140625" style="175" customWidth="1"/>
    <col min="22" max="22" width="7.1640625" style="175" customWidth="1"/>
    <col min="23" max="23" width="6.4140625" style="175" customWidth="1"/>
    <col min="24" max="24" width="5.33203125" style="175" customWidth="1"/>
    <col min="25" max="25" width="6.6640625" style="175" customWidth="1"/>
    <col min="26" max="26" width="5.75" style="175" customWidth="1"/>
    <col min="27" max="41" width="9" style="174"/>
    <col min="42" max="42" width="1.08203125" style="174" customWidth="1"/>
    <col min="43" max="16384" width="9" style="174"/>
  </cols>
  <sheetData>
    <row r="1" spans="1:45">
      <c r="A1" s="174" t="s">
        <v>235</v>
      </c>
      <c r="I1" s="174" t="s">
        <v>235</v>
      </c>
    </row>
    <row r="2" spans="1:45">
      <c r="A2" s="177"/>
      <c r="B2" s="178" t="s">
        <v>243</v>
      </c>
      <c r="C2" s="184"/>
      <c r="D2" s="184"/>
      <c r="E2" s="179" t="s">
        <v>102</v>
      </c>
      <c r="F2" s="180"/>
      <c r="G2" s="180"/>
      <c r="I2" s="177"/>
      <c r="J2" s="181" t="s">
        <v>175</v>
      </c>
      <c r="K2" s="182"/>
      <c r="L2" s="181"/>
      <c r="M2" s="286" t="s">
        <v>237</v>
      </c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8"/>
    </row>
    <row r="3" spans="1:45" s="185" customFormat="1" ht="62.5" customHeight="1">
      <c r="A3" s="183"/>
      <c r="B3" s="184" t="s">
        <v>230</v>
      </c>
      <c r="C3" s="184" t="s">
        <v>227</v>
      </c>
      <c r="D3" s="184" t="s">
        <v>228</v>
      </c>
      <c r="E3" s="184" t="s">
        <v>230</v>
      </c>
      <c r="F3" s="184" t="s">
        <v>227</v>
      </c>
      <c r="G3" s="184" t="s">
        <v>228</v>
      </c>
      <c r="I3" s="183"/>
      <c r="J3" s="186" t="s">
        <v>243</v>
      </c>
      <c r="K3" s="187" t="s">
        <v>102</v>
      </c>
      <c r="L3" s="186" t="s">
        <v>237</v>
      </c>
      <c r="M3" s="186" t="s">
        <v>237</v>
      </c>
      <c r="N3" s="186" t="s">
        <v>227</v>
      </c>
      <c r="O3" s="186" t="s">
        <v>228</v>
      </c>
      <c r="P3" s="186" t="s">
        <v>247</v>
      </c>
      <c r="Q3" s="186" t="s">
        <v>248</v>
      </c>
      <c r="R3" s="186" t="s">
        <v>249</v>
      </c>
      <c r="S3" s="186" t="s">
        <v>250</v>
      </c>
      <c r="T3" s="186" t="s">
        <v>251</v>
      </c>
      <c r="U3" s="186" t="s">
        <v>252</v>
      </c>
      <c r="V3" s="186" t="s">
        <v>253</v>
      </c>
      <c r="W3" s="186" t="s">
        <v>254</v>
      </c>
      <c r="X3" s="186" t="s">
        <v>255</v>
      </c>
      <c r="Y3" s="186" t="s">
        <v>256</v>
      </c>
      <c r="Z3" s="186" t="s">
        <v>257</v>
      </c>
      <c r="AD3" s="183"/>
      <c r="AE3" s="186" t="s">
        <v>247</v>
      </c>
      <c r="AF3" s="186" t="s">
        <v>248</v>
      </c>
      <c r="AG3" s="186" t="s">
        <v>249</v>
      </c>
      <c r="AH3" s="186" t="s">
        <v>250</v>
      </c>
      <c r="AI3" s="186" t="s">
        <v>251</v>
      </c>
      <c r="AJ3" s="186" t="s">
        <v>252</v>
      </c>
      <c r="AK3" s="186" t="s">
        <v>253</v>
      </c>
      <c r="AL3" s="186" t="s">
        <v>254</v>
      </c>
      <c r="AM3" s="186" t="s">
        <v>255</v>
      </c>
      <c r="AN3" s="186" t="s">
        <v>256</v>
      </c>
      <c r="AO3" s="186" t="s">
        <v>257</v>
      </c>
      <c r="AP3" s="258"/>
      <c r="AQ3" s="183" t="s">
        <v>561</v>
      </c>
      <c r="AR3" s="183" t="s">
        <v>562</v>
      </c>
      <c r="AS3" s="183" t="s">
        <v>563</v>
      </c>
    </row>
    <row r="4" spans="1:45">
      <c r="A4" s="177" t="s">
        <v>32</v>
      </c>
      <c r="B4" s="181">
        <v>20788</v>
      </c>
      <c r="C4" s="181">
        <v>12859</v>
      </c>
      <c r="D4" s="181">
        <v>7929</v>
      </c>
      <c r="E4" s="182">
        <v>18</v>
      </c>
      <c r="F4" s="182">
        <v>22.7</v>
      </c>
      <c r="G4" s="182">
        <v>13.6</v>
      </c>
      <c r="I4" s="177" t="s">
        <v>32</v>
      </c>
      <c r="J4" s="181"/>
      <c r="K4" s="182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D4" s="177" t="s">
        <v>89</v>
      </c>
      <c r="AE4" s="181">
        <v>97</v>
      </c>
      <c r="AF4" s="181">
        <v>1037</v>
      </c>
      <c r="AG4" s="181">
        <v>538</v>
      </c>
      <c r="AH4" s="181">
        <v>180</v>
      </c>
      <c r="AI4" s="181">
        <v>1137</v>
      </c>
      <c r="AJ4" s="181">
        <v>1973</v>
      </c>
      <c r="AK4" s="181">
        <v>103</v>
      </c>
      <c r="AL4" s="181">
        <v>1656</v>
      </c>
      <c r="AM4" s="181">
        <v>169</v>
      </c>
      <c r="AN4" s="181">
        <v>151</v>
      </c>
      <c r="AO4" s="181">
        <v>277</v>
      </c>
      <c r="AP4" s="259"/>
      <c r="AQ4" s="181">
        <f t="shared" ref="AQ4:AQ15" si="0">AJ4+AK4+AL4+AM4+AN4</f>
        <v>4052</v>
      </c>
      <c r="AR4" s="181">
        <f t="shared" ref="AR4:AR15" si="1">AI4</f>
        <v>1137</v>
      </c>
      <c r="AS4" s="181">
        <f t="shared" ref="AS4:AS15" si="2">SUM(AE4:AO4)-AQ4-AR4</f>
        <v>2129</v>
      </c>
    </row>
    <row r="5" spans="1:45">
      <c r="A5" s="177" t="s">
        <v>33</v>
      </c>
      <c r="B5" s="181">
        <v>21503</v>
      </c>
      <c r="C5" s="181">
        <v>13386</v>
      </c>
      <c r="D5" s="181">
        <v>8117</v>
      </c>
      <c r="E5" s="182">
        <v>18.5</v>
      </c>
      <c r="F5" s="182">
        <v>23.4</v>
      </c>
      <c r="G5" s="182">
        <v>13.8</v>
      </c>
      <c r="I5" s="177" t="s">
        <v>33</v>
      </c>
      <c r="J5" s="181"/>
      <c r="K5" s="182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D5" s="177" t="s">
        <v>90</v>
      </c>
      <c r="AE5" s="181">
        <v>88</v>
      </c>
      <c r="AF5" s="181">
        <v>1139</v>
      </c>
      <c r="AG5" s="181">
        <v>648</v>
      </c>
      <c r="AH5" s="181">
        <v>253</v>
      </c>
      <c r="AI5" s="181">
        <v>1289</v>
      </c>
      <c r="AJ5" s="181">
        <v>1733</v>
      </c>
      <c r="AK5" s="181">
        <v>74</v>
      </c>
      <c r="AL5" s="181">
        <v>1529</v>
      </c>
      <c r="AM5" s="181">
        <v>139</v>
      </c>
      <c r="AN5" s="181">
        <v>132</v>
      </c>
      <c r="AO5" s="181">
        <v>380</v>
      </c>
      <c r="AP5" s="259"/>
      <c r="AQ5" s="181">
        <f t="shared" si="0"/>
        <v>3607</v>
      </c>
      <c r="AR5" s="181">
        <f t="shared" si="1"/>
        <v>1289</v>
      </c>
      <c r="AS5" s="181">
        <f t="shared" si="2"/>
        <v>2508</v>
      </c>
    </row>
    <row r="6" spans="1:45">
      <c r="A6" s="177" t="s">
        <v>34</v>
      </c>
      <c r="B6" s="181">
        <v>21048</v>
      </c>
      <c r="C6" s="181">
        <v>13155</v>
      </c>
      <c r="D6" s="181">
        <v>7893</v>
      </c>
      <c r="E6" s="182">
        <v>18</v>
      </c>
      <c r="F6" s="182">
        <v>22.8</v>
      </c>
      <c r="G6" s="182">
        <v>13.3</v>
      </c>
      <c r="I6" s="177" t="s">
        <v>34</v>
      </c>
      <c r="J6" s="181"/>
      <c r="K6" s="182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D6" s="177" t="s">
        <v>91</v>
      </c>
      <c r="AE6" s="181">
        <v>98</v>
      </c>
      <c r="AF6" s="181">
        <v>1254</v>
      </c>
      <c r="AG6" s="181">
        <v>1071</v>
      </c>
      <c r="AH6" s="181">
        <v>354</v>
      </c>
      <c r="AI6" s="181">
        <v>1731</v>
      </c>
      <c r="AJ6" s="181">
        <v>1630</v>
      </c>
      <c r="AK6" s="181">
        <v>72</v>
      </c>
      <c r="AL6" s="181">
        <v>1559</v>
      </c>
      <c r="AM6" s="181">
        <v>120</v>
      </c>
      <c r="AN6" s="181">
        <v>136</v>
      </c>
      <c r="AO6" s="181">
        <v>352</v>
      </c>
      <c r="AP6" s="259"/>
      <c r="AQ6" s="181">
        <f t="shared" si="0"/>
        <v>3517</v>
      </c>
      <c r="AR6" s="181">
        <f t="shared" si="1"/>
        <v>1731</v>
      </c>
      <c r="AS6" s="181">
        <f t="shared" si="2"/>
        <v>3129</v>
      </c>
    </row>
    <row r="7" spans="1:45">
      <c r="A7" s="177" t="s">
        <v>35</v>
      </c>
      <c r="B7" s="181">
        <v>20434</v>
      </c>
      <c r="C7" s="181">
        <v>12942</v>
      </c>
      <c r="D7" s="181">
        <v>7492</v>
      </c>
      <c r="E7" s="182">
        <v>17.3</v>
      </c>
      <c r="F7" s="182">
        <v>22.3</v>
      </c>
      <c r="G7" s="182">
        <v>12.5</v>
      </c>
      <c r="I7" s="177" t="s">
        <v>35</v>
      </c>
      <c r="J7" s="181"/>
      <c r="K7" s="182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D7" s="177" t="s">
        <v>148</v>
      </c>
      <c r="AE7" s="181">
        <v>77</v>
      </c>
      <c r="AF7" s="181">
        <v>1059</v>
      </c>
      <c r="AG7" s="181">
        <v>960</v>
      </c>
      <c r="AH7" s="181">
        <v>424</v>
      </c>
      <c r="AI7" s="181">
        <v>1649</v>
      </c>
      <c r="AJ7" s="181">
        <v>1306</v>
      </c>
      <c r="AK7" s="181">
        <v>47</v>
      </c>
      <c r="AL7" s="181">
        <v>1287</v>
      </c>
      <c r="AM7" s="181">
        <v>102</v>
      </c>
      <c r="AN7" s="181">
        <v>143</v>
      </c>
      <c r="AO7" s="181">
        <v>384</v>
      </c>
      <c r="AP7" s="259"/>
      <c r="AQ7" s="181">
        <f t="shared" si="0"/>
        <v>2885</v>
      </c>
      <c r="AR7" s="181">
        <f t="shared" si="1"/>
        <v>1649</v>
      </c>
      <c r="AS7" s="181">
        <f t="shared" si="2"/>
        <v>2904</v>
      </c>
    </row>
    <row r="8" spans="1:45">
      <c r="A8" s="177" t="s">
        <v>36</v>
      </c>
      <c r="B8" s="181">
        <v>21228</v>
      </c>
      <c r="C8" s="181">
        <v>13654</v>
      </c>
      <c r="D8" s="181">
        <v>7574</v>
      </c>
      <c r="E8" s="182">
        <v>17.899999999999999</v>
      </c>
      <c r="F8" s="182">
        <v>23.4</v>
      </c>
      <c r="G8" s="182">
        <v>12.6</v>
      </c>
      <c r="I8" s="177" t="s">
        <v>36</v>
      </c>
      <c r="J8" s="181"/>
      <c r="K8" s="182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D8" s="177" t="s">
        <v>149</v>
      </c>
      <c r="AE8" s="181">
        <v>82</v>
      </c>
      <c r="AF8" s="181">
        <v>951</v>
      </c>
      <c r="AG8" s="181">
        <v>776</v>
      </c>
      <c r="AH8" s="181">
        <v>363</v>
      </c>
      <c r="AI8" s="181">
        <v>1525</v>
      </c>
      <c r="AJ8" s="181">
        <v>998</v>
      </c>
      <c r="AK8" s="181">
        <v>43</v>
      </c>
      <c r="AL8" s="181">
        <v>1072</v>
      </c>
      <c r="AM8" s="181">
        <v>77</v>
      </c>
      <c r="AN8" s="181">
        <v>95</v>
      </c>
      <c r="AO8" s="181">
        <v>424</v>
      </c>
      <c r="AP8" s="259"/>
      <c r="AQ8" s="181">
        <f t="shared" si="0"/>
        <v>2285</v>
      </c>
      <c r="AR8" s="181">
        <f t="shared" si="1"/>
        <v>1525</v>
      </c>
      <c r="AS8" s="181">
        <f t="shared" si="2"/>
        <v>2596</v>
      </c>
    </row>
    <row r="9" spans="1:45">
      <c r="A9" s="177" t="s">
        <v>37</v>
      </c>
      <c r="B9" s="181">
        <v>25202</v>
      </c>
      <c r="C9" s="181">
        <v>17116</v>
      </c>
      <c r="D9" s="181">
        <v>8086</v>
      </c>
      <c r="E9" s="182">
        <v>21.1</v>
      </c>
      <c r="F9" s="182">
        <v>29.1</v>
      </c>
      <c r="G9" s="182">
        <v>13.3</v>
      </c>
      <c r="I9" s="177" t="s">
        <v>37</v>
      </c>
      <c r="J9" s="181"/>
      <c r="K9" s="182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D9" s="177" t="s">
        <v>150</v>
      </c>
      <c r="AE9" s="181">
        <v>55</v>
      </c>
      <c r="AF9" s="181">
        <v>739</v>
      </c>
      <c r="AG9" s="181">
        <v>553</v>
      </c>
      <c r="AH9" s="181">
        <v>342</v>
      </c>
      <c r="AI9" s="181">
        <v>1321</v>
      </c>
      <c r="AJ9" s="181">
        <v>839</v>
      </c>
      <c r="AK9" s="181">
        <v>33</v>
      </c>
      <c r="AL9" s="181">
        <v>860</v>
      </c>
      <c r="AM9" s="181">
        <v>55</v>
      </c>
      <c r="AN9" s="181">
        <v>65</v>
      </c>
      <c r="AO9" s="181">
        <v>357</v>
      </c>
      <c r="AP9" s="259"/>
      <c r="AQ9" s="181">
        <f t="shared" si="0"/>
        <v>1852</v>
      </c>
      <c r="AR9" s="181">
        <f t="shared" si="1"/>
        <v>1321</v>
      </c>
      <c r="AS9" s="181">
        <f t="shared" si="2"/>
        <v>2046</v>
      </c>
    </row>
    <row r="10" spans="1:45">
      <c r="A10" s="177" t="s">
        <v>38</v>
      </c>
      <c r="B10" s="181">
        <v>24596</v>
      </c>
      <c r="C10" s="181">
        <v>16508</v>
      </c>
      <c r="D10" s="181">
        <v>8088</v>
      </c>
      <c r="E10" s="182">
        <v>20.399999999999999</v>
      </c>
      <c r="F10" s="182">
        <v>27.9</v>
      </c>
      <c r="G10" s="182">
        <v>13.2</v>
      </c>
      <c r="I10" s="177" t="s">
        <v>38</v>
      </c>
      <c r="J10" s="181"/>
      <c r="K10" s="182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D10" s="177" t="s">
        <v>151</v>
      </c>
      <c r="AE10" s="181">
        <v>46</v>
      </c>
      <c r="AF10" s="181">
        <v>604</v>
      </c>
      <c r="AG10" s="181">
        <v>439</v>
      </c>
      <c r="AH10" s="181">
        <v>274</v>
      </c>
      <c r="AI10" s="181">
        <v>1277</v>
      </c>
      <c r="AJ10" s="181">
        <v>688</v>
      </c>
      <c r="AK10" s="181">
        <v>20</v>
      </c>
      <c r="AL10" s="181">
        <v>864</v>
      </c>
      <c r="AM10" s="181">
        <v>53</v>
      </c>
      <c r="AN10" s="181">
        <v>69</v>
      </c>
      <c r="AO10" s="181">
        <v>302</v>
      </c>
      <c r="AP10" s="259"/>
      <c r="AQ10" s="181">
        <f t="shared" si="0"/>
        <v>1694</v>
      </c>
      <c r="AR10" s="181">
        <f t="shared" si="1"/>
        <v>1277</v>
      </c>
      <c r="AS10" s="181">
        <f t="shared" si="2"/>
        <v>1665</v>
      </c>
    </row>
    <row r="11" spans="1:45">
      <c r="A11" s="177" t="s">
        <v>39</v>
      </c>
      <c r="B11" s="181">
        <v>23599</v>
      </c>
      <c r="C11" s="181">
        <v>15624</v>
      </c>
      <c r="D11" s="181">
        <v>7975</v>
      </c>
      <c r="E11" s="182">
        <v>19.5</v>
      </c>
      <c r="F11" s="182">
        <v>26.3</v>
      </c>
      <c r="G11" s="182">
        <v>13</v>
      </c>
      <c r="I11" s="177" t="s">
        <v>39</v>
      </c>
      <c r="J11" s="181"/>
      <c r="K11" s="182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D11" s="177" t="s">
        <v>152</v>
      </c>
      <c r="AE11" s="181">
        <v>32</v>
      </c>
      <c r="AF11" s="181">
        <v>524</v>
      </c>
      <c r="AG11" s="181">
        <v>367</v>
      </c>
      <c r="AH11" s="181">
        <v>260</v>
      </c>
      <c r="AI11" s="181">
        <v>1094</v>
      </c>
      <c r="AJ11" s="181">
        <v>677</v>
      </c>
      <c r="AK11" s="181">
        <v>26</v>
      </c>
      <c r="AL11" s="181">
        <v>696</v>
      </c>
      <c r="AM11" s="181">
        <v>57</v>
      </c>
      <c r="AN11" s="181">
        <v>82</v>
      </c>
      <c r="AO11" s="181">
        <v>329</v>
      </c>
      <c r="AP11" s="259"/>
      <c r="AQ11" s="181">
        <f t="shared" si="0"/>
        <v>1538</v>
      </c>
      <c r="AR11" s="181">
        <f t="shared" si="1"/>
        <v>1094</v>
      </c>
      <c r="AS11" s="181">
        <f t="shared" si="2"/>
        <v>1512</v>
      </c>
    </row>
    <row r="12" spans="1:45">
      <c r="A12" s="177" t="s">
        <v>40</v>
      </c>
      <c r="B12" s="181">
        <v>25524</v>
      </c>
      <c r="C12" s="181">
        <v>16497</v>
      </c>
      <c r="D12" s="181">
        <v>9027</v>
      </c>
      <c r="E12" s="182">
        <v>21</v>
      </c>
      <c r="F12" s="182">
        <v>27.6</v>
      </c>
      <c r="G12" s="182">
        <v>14.6</v>
      </c>
      <c r="I12" s="177" t="s">
        <v>40</v>
      </c>
      <c r="J12" s="181"/>
      <c r="K12" s="182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D12" s="177" t="s">
        <v>153</v>
      </c>
      <c r="AE12" s="181">
        <v>36</v>
      </c>
      <c r="AF12" s="181">
        <v>461</v>
      </c>
      <c r="AG12" s="181">
        <v>361</v>
      </c>
      <c r="AH12" s="181">
        <v>230</v>
      </c>
      <c r="AI12" s="181">
        <v>1168</v>
      </c>
      <c r="AJ12" s="181">
        <v>667</v>
      </c>
      <c r="AK12" s="181">
        <v>18</v>
      </c>
      <c r="AL12" s="181">
        <v>707</v>
      </c>
      <c r="AM12" s="181">
        <v>51</v>
      </c>
      <c r="AN12" s="181">
        <v>70</v>
      </c>
      <c r="AO12" s="181">
        <v>313</v>
      </c>
      <c r="AP12" s="259"/>
      <c r="AQ12" s="181">
        <f t="shared" si="0"/>
        <v>1513</v>
      </c>
      <c r="AR12" s="181">
        <f t="shared" si="1"/>
        <v>1168</v>
      </c>
      <c r="AS12" s="181">
        <f t="shared" si="2"/>
        <v>1401</v>
      </c>
    </row>
    <row r="13" spans="1:45">
      <c r="A13" s="177" t="s">
        <v>41</v>
      </c>
      <c r="B13" s="181">
        <v>24460</v>
      </c>
      <c r="C13" s="181">
        <v>15802</v>
      </c>
      <c r="D13" s="181">
        <v>8658</v>
      </c>
      <c r="E13" s="182">
        <v>20</v>
      </c>
      <c r="F13" s="182">
        <v>26.3</v>
      </c>
      <c r="G13" s="182">
        <v>13.9</v>
      </c>
      <c r="I13" s="177" t="s">
        <v>41</v>
      </c>
      <c r="J13" s="181"/>
      <c r="K13" s="182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D13" s="177" t="s">
        <v>154</v>
      </c>
      <c r="AE13" s="181">
        <v>29</v>
      </c>
      <c r="AF13" s="181">
        <v>366</v>
      </c>
      <c r="AG13" s="181">
        <v>315</v>
      </c>
      <c r="AH13" s="181">
        <v>203</v>
      </c>
      <c r="AI13" s="181">
        <v>1022</v>
      </c>
      <c r="AJ13" s="181">
        <v>604</v>
      </c>
      <c r="AK13" s="181">
        <v>17</v>
      </c>
      <c r="AL13" s="181">
        <v>588</v>
      </c>
      <c r="AM13" s="181">
        <v>37</v>
      </c>
      <c r="AN13" s="181">
        <v>39</v>
      </c>
      <c r="AO13" s="181">
        <v>302</v>
      </c>
      <c r="AP13" s="259"/>
      <c r="AQ13" s="181">
        <f t="shared" si="0"/>
        <v>1285</v>
      </c>
      <c r="AR13" s="181">
        <f t="shared" si="1"/>
        <v>1022</v>
      </c>
      <c r="AS13" s="181">
        <f t="shared" si="2"/>
        <v>1215</v>
      </c>
    </row>
    <row r="14" spans="1:45">
      <c r="A14" s="177" t="s">
        <v>42</v>
      </c>
      <c r="B14" s="181">
        <v>23742</v>
      </c>
      <c r="C14" s="181">
        <v>14934</v>
      </c>
      <c r="D14" s="181">
        <v>8808</v>
      </c>
      <c r="E14" s="182">
        <v>19.3</v>
      </c>
      <c r="F14" s="182">
        <v>24.8</v>
      </c>
      <c r="G14" s="182">
        <v>14.1</v>
      </c>
      <c r="I14" s="177" t="s">
        <v>42</v>
      </c>
      <c r="J14" s="181"/>
      <c r="K14" s="182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D14" s="177" t="s">
        <v>155</v>
      </c>
      <c r="AE14" s="181">
        <v>25</v>
      </c>
      <c r="AF14" s="181">
        <v>374</v>
      </c>
      <c r="AG14" s="181">
        <v>243</v>
      </c>
      <c r="AH14" s="181">
        <v>188</v>
      </c>
      <c r="AI14" s="181">
        <v>998</v>
      </c>
      <c r="AJ14" s="181">
        <v>656</v>
      </c>
      <c r="AK14" s="181">
        <v>22</v>
      </c>
      <c r="AL14" s="181">
        <v>617</v>
      </c>
      <c r="AM14" s="181">
        <v>58</v>
      </c>
      <c r="AN14" s="181">
        <v>42</v>
      </c>
      <c r="AO14" s="181">
        <v>241</v>
      </c>
      <c r="AP14" s="259"/>
      <c r="AQ14" s="181">
        <f t="shared" si="0"/>
        <v>1395</v>
      </c>
      <c r="AR14" s="181">
        <f t="shared" si="1"/>
        <v>998</v>
      </c>
      <c r="AS14" s="181">
        <f t="shared" si="2"/>
        <v>1071</v>
      </c>
    </row>
    <row r="15" spans="1:45">
      <c r="A15" s="177" t="s">
        <v>43</v>
      </c>
      <c r="B15" s="181">
        <v>22436</v>
      </c>
      <c r="C15" s="181">
        <v>13818</v>
      </c>
      <c r="D15" s="181">
        <v>8618</v>
      </c>
      <c r="E15" s="182">
        <v>18.2</v>
      </c>
      <c r="F15" s="182">
        <v>22.8</v>
      </c>
      <c r="G15" s="182">
        <v>13.7</v>
      </c>
      <c r="I15" s="177" t="s">
        <v>43</v>
      </c>
      <c r="J15" s="181"/>
      <c r="K15" s="182"/>
      <c r="L15" s="181"/>
      <c r="M15" s="181">
        <v>1396</v>
      </c>
      <c r="N15" s="181">
        <v>1250</v>
      </c>
      <c r="O15" s="181">
        <v>146</v>
      </c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D15" s="177" t="s">
        <v>156</v>
      </c>
      <c r="AE15" s="181">
        <v>31</v>
      </c>
      <c r="AF15" s="181">
        <v>381</v>
      </c>
      <c r="AG15" s="181">
        <v>223</v>
      </c>
      <c r="AH15" s="181">
        <v>150</v>
      </c>
      <c r="AI15" s="181">
        <v>992</v>
      </c>
      <c r="AJ15" s="181">
        <v>703</v>
      </c>
      <c r="AK15" s="181">
        <v>18</v>
      </c>
      <c r="AL15" s="181">
        <v>586</v>
      </c>
      <c r="AM15" s="181">
        <v>39</v>
      </c>
      <c r="AN15" s="181">
        <v>39</v>
      </c>
      <c r="AO15" s="181">
        <v>270</v>
      </c>
      <c r="AP15" s="259"/>
      <c r="AQ15" s="181">
        <f t="shared" si="0"/>
        <v>1385</v>
      </c>
      <c r="AR15" s="181">
        <f t="shared" si="1"/>
        <v>992</v>
      </c>
      <c r="AS15" s="181">
        <f t="shared" si="2"/>
        <v>1055</v>
      </c>
    </row>
    <row r="16" spans="1:45">
      <c r="A16" s="177" t="s">
        <v>45</v>
      </c>
      <c r="B16" s="181">
        <v>21346</v>
      </c>
      <c r="C16" s="181">
        <v>13102</v>
      </c>
      <c r="D16" s="181">
        <v>8244</v>
      </c>
      <c r="E16" s="182">
        <v>17.3</v>
      </c>
      <c r="F16" s="182">
        <v>21.6</v>
      </c>
      <c r="G16" s="182">
        <v>13.1</v>
      </c>
      <c r="I16" s="177" t="s">
        <v>45</v>
      </c>
      <c r="J16" s="181"/>
      <c r="K16" s="182"/>
      <c r="L16" s="181"/>
      <c r="M16" s="181">
        <v>1272</v>
      </c>
      <c r="N16" s="181">
        <v>1124</v>
      </c>
      <c r="O16" s="181">
        <v>148</v>
      </c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>
      <c r="A17" s="177" t="s">
        <v>46</v>
      </c>
      <c r="B17" s="181">
        <v>21084</v>
      </c>
      <c r="C17" s="181">
        <v>13242</v>
      </c>
      <c r="D17" s="181">
        <v>7842</v>
      </c>
      <c r="E17" s="182">
        <v>17</v>
      </c>
      <c r="F17" s="182">
        <v>21.7</v>
      </c>
      <c r="G17" s="182">
        <v>12.4</v>
      </c>
      <c r="I17" s="177" t="s">
        <v>46</v>
      </c>
      <c r="J17" s="181"/>
      <c r="K17" s="182"/>
      <c r="L17" s="181"/>
      <c r="M17" s="181">
        <v>1660</v>
      </c>
      <c r="N17" s="181">
        <v>1500</v>
      </c>
      <c r="O17" s="181">
        <v>160</v>
      </c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>
      <c r="A18" s="177" t="s">
        <v>47</v>
      </c>
      <c r="B18" s="181">
        <v>22104</v>
      </c>
      <c r="C18" s="181">
        <v>14296</v>
      </c>
      <c r="D18" s="181">
        <v>7808</v>
      </c>
      <c r="E18" s="182">
        <v>17.7</v>
      </c>
      <c r="F18" s="182">
        <v>23.4</v>
      </c>
      <c r="G18" s="182">
        <v>12.3</v>
      </c>
      <c r="I18" s="177" t="s">
        <v>47</v>
      </c>
      <c r="J18" s="181"/>
      <c r="K18" s="182"/>
      <c r="L18" s="181"/>
      <c r="M18" s="181">
        <v>2062</v>
      </c>
      <c r="N18" s="181">
        <v>1859</v>
      </c>
      <c r="O18" s="181">
        <v>203</v>
      </c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>
      <c r="A19" s="177" t="s">
        <v>48</v>
      </c>
      <c r="B19" s="181">
        <v>21851</v>
      </c>
      <c r="C19" s="181">
        <v>14468</v>
      </c>
      <c r="D19" s="181">
        <v>7383</v>
      </c>
      <c r="E19" s="182">
        <v>17.5</v>
      </c>
      <c r="F19" s="182">
        <v>23.6</v>
      </c>
      <c r="G19" s="182">
        <v>11.6</v>
      </c>
      <c r="I19" s="177" t="s">
        <v>48</v>
      </c>
      <c r="J19" s="181"/>
      <c r="K19" s="182"/>
      <c r="L19" s="181"/>
      <c r="M19" s="181">
        <v>2484</v>
      </c>
      <c r="N19" s="181">
        <v>2267</v>
      </c>
      <c r="O19" s="181">
        <v>217</v>
      </c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>
      <c r="A20" s="177" t="s">
        <v>49</v>
      </c>
      <c r="B20" s="181">
        <v>21679</v>
      </c>
      <c r="C20" s="181">
        <v>14560</v>
      </c>
      <c r="D20" s="181">
        <v>7119</v>
      </c>
      <c r="E20" s="182">
        <v>17.3</v>
      </c>
      <c r="F20" s="182">
        <v>23.7</v>
      </c>
      <c r="G20" s="182">
        <v>11.2</v>
      </c>
      <c r="I20" s="177" t="s">
        <v>49</v>
      </c>
      <c r="J20" s="181"/>
      <c r="K20" s="182"/>
      <c r="L20" s="181"/>
      <c r="M20" s="181">
        <v>2418</v>
      </c>
      <c r="N20" s="181">
        <v>2198</v>
      </c>
      <c r="O20" s="181">
        <v>220</v>
      </c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>
      <c r="A21" s="177" t="s">
        <v>50</v>
      </c>
      <c r="B21" s="181">
        <v>22445</v>
      </c>
      <c r="C21" s="181">
        <v>14874</v>
      </c>
      <c r="D21" s="181">
        <v>7571</v>
      </c>
      <c r="E21" s="182">
        <v>17.899999999999999</v>
      </c>
      <c r="F21" s="182">
        <v>24.2</v>
      </c>
      <c r="G21" s="182">
        <v>11.8</v>
      </c>
      <c r="I21" s="177" t="s">
        <v>50</v>
      </c>
      <c r="J21" s="181"/>
      <c r="K21" s="182"/>
      <c r="L21" s="181"/>
      <c r="M21" s="181">
        <v>2793</v>
      </c>
      <c r="N21" s="181">
        <v>2513</v>
      </c>
      <c r="O21" s="181">
        <v>280</v>
      </c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>
      <c r="A22" s="177" t="s">
        <v>51</v>
      </c>
      <c r="B22" s="181">
        <v>23104</v>
      </c>
      <c r="C22" s="181">
        <v>15393</v>
      </c>
      <c r="D22" s="181">
        <v>7711</v>
      </c>
      <c r="E22" s="182">
        <v>18.399999999999999</v>
      </c>
      <c r="F22" s="182">
        <v>24.9</v>
      </c>
      <c r="G22" s="182">
        <v>12</v>
      </c>
      <c r="I22" s="177" t="s">
        <v>51</v>
      </c>
      <c r="J22" s="181"/>
      <c r="K22" s="182"/>
      <c r="L22" s="181"/>
      <c r="M22" s="181">
        <v>3025</v>
      </c>
      <c r="N22" s="181">
        <v>2736</v>
      </c>
      <c r="O22" s="181">
        <v>289</v>
      </c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>
      <c r="A23" s="177" t="s">
        <v>52</v>
      </c>
      <c r="B23" s="181">
        <v>24391</v>
      </c>
      <c r="C23" s="181">
        <v>16416</v>
      </c>
      <c r="D23" s="181">
        <v>7975</v>
      </c>
      <c r="E23" s="182">
        <v>19.3</v>
      </c>
      <c r="F23" s="182">
        <v>26.6</v>
      </c>
      <c r="G23" s="182">
        <v>12.4</v>
      </c>
      <c r="I23" s="177" t="s">
        <v>52</v>
      </c>
      <c r="J23" s="181"/>
      <c r="K23" s="182"/>
      <c r="L23" s="181"/>
      <c r="M23" s="181">
        <v>3556</v>
      </c>
      <c r="N23" s="181">
        <v>3203</v>
      </c>
      <c r="O23" s="181">
        <v>353</v>
      </c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>
      <c r="A24" s="177" t="s">
        <v>53</v>
      </c>
      <c r="B24" s="181">
        <v>32863</v>
      </c>
      <c r="C24" s="181">
        <v>23013</v>
      </c>
      <c r="D24" s="181">
        <v>9850</v>
      </c>
      <c r="E24" s="182">
        <v>26</v>
      </c>
      <c r="F24" s="182">
        <v>37.1</v>
      </c>
      <c r="G24" s="182">
        <v>15.3</v>
      </c>
      <c r="I24" s="177" t="s">
        <v>53</v>
      </c>
      <c r="J24" s="181"/>
      <c r="K24" s="182"/>
      <c r="L24" s="181"/>
      <c r="M24" s="181">
        <v>6058</v>
      </c>
      <c r="N24" s="181">
        <v>5569</v>
      </c>
      <c r="O24" s="181">
        <v>489</v>
      </c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>
      <c r="A25" s="177" t="s">
        <v>54</v>
      </c>
      <c r="B25" s="181">
        <v>33048</v>
      </c>
      <c r="C25" s="181">
        <v>23512</v>
      </c>
      <c r="D25" s="181">
        <v>9536</v>
      </c>
      <c r="E25" s="182">
        <v>26.1</v>
      </c>
      <c r="F25" s="182">
        <v>37.9</v>
      </c>
      <c r="G25" s="182">
        <v>14.8</v>
      </c>
      <c r="I25" s="177" t="s">
        <v>54</v>
      </c>
      <c r="J25" s="181"/>
      <c r="K25" s="182"/>
      <c r="L25" s="181"/>
      <c r="M25" s="181">
        <v>2779</v>
      </c>
      <c r="N25" s="181">
        <v>2568</v>
      </c>
      <c r="O25" s="181">
        <v>211</v>
      </c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>
      <c r="A26" s="177" t="s">
        <v>59</v>
      </c>
      <c r="B26" s="181">
        <v>31957</v>
      </c>
      <c r="C26" s="181">
        <v>22727</v>
      </c>
      <c r="D26" s="181">
        <v>9230</v>
      </c>
      <c r="E26" s="182">
        <v>25.2</v>
      </c>
      <c r="F26" s="182">
        <v>36.6</v>
      </c>
      <c r="G26" s="182">
        <v>14.2</v>
      </c>
      <c r="I26" s="177" t="s">
        <v>59</v>
      </c>
      <c r="J26" s="181"/>
      <c r="K26" s="182"/>
      <c r="L26" s="181"/>
      <c r="M26" s="181">
        <v>2927</v>
      </c>
      <c r="N26" s="181">
        <v>2664</v>
      </c>
      <c r="O26" s="181">
        <v>263</v>
      </c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>
      <c r="A27" s="177" t="s">
        <v>60</v>
      </c>
      <c r="B27" s="181">
        <v>31042</v>
      </c>
      <c r="C27" s="181">
        <v>22144</v>
      </c>
      <c r="D27" s="181">
        <v>8898</v>
      </c>
      <c r="E27" s="182">
        <v>24.4</v>
      </c>
      <c r="F27" s="182">
        <v>35.6</v>
      </c>
      <c r="G27" s="182">
        <v>13.7</v>
      </c>
      <c r="I27" s="177" t="s">
        <v>60</v>
      </c>
      <c r="J27" s="181"/>
      <c r="K27" s="182"/>
      <c r="L27" s="181"/>
      <c r="M27" s="181">
        <v>2872</v>
      </c>
      <c r="N27" s="181">
        <v>2620</v>
      </c>
      <c r="O27" s="181">
        <v>252</v>
      </c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>
      <c r="A28" s="177" t="s">
        <v>61</v>
      </c>
      <c r="B28" s="181">
        <v>32143</v>
      </c>
      <c r="C28" s="181">
        <v>23080</v>
      </c>
      <c r="D28" s="181">
        <v>9063</v>
      </c>
      <c r="E28" s="182">
        <v>25.2</v>
      </c>
      <c r="F28" s="182">
        <v>37</v>
      </c>
      <c r="G28" s="182">
        <v>13.9</v>
      </c>
      <c r="I28" s="177" t="s">
        <v>61</v>
      </c>
      <c r="J28" s="181"/>
      <c r="K28" s="182"/>
      <c r="L28" s="181"/>
      <c r="M28" s="181">
        <v>3297</v>
      </c>
      <c r="N28" s="181">
        <v>3017</v>
      </c>
      <c r="O28" s="181">
        <v>280</v>
      </c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>
      <c r="A29" s="177" t="s">
        <v>62</v>
      </c>
      <c r="B29" s="181">
        <v>34427</v>
      </c>
      <c r="C29" s="181">
        <v>24963</v>
      </c>
      <c r="D29" s="181">
        <v>9464</v>
      </c>
      <c r="E29" s="182">
        <v>27</v>
      </c>
      <c r="F29" s="182">
        <v>40</v>
      </c>
      <c r="G29" s="182">
        <v>14.5</v>
      </c>
      <c r="I29" s="177" t="s">
        <v>62</v>
      </c>
      <c r="J29" s="181"/>
      <c r="K29" s="182"/>
      <c r="L29" s="181"/>
      <c r="M29" s="181">
        <v>3654</v>
      </c>
      <c r="N29" s="181">
        <v>3309</v>
      </c>
      <c r="O29" s="181">
        <v>345</v>
      </c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>
      <c r="A30" s="177" t="s">
        <v>63</v>
      </c>
      <c r="B30" s="181">
        <v>32325</v>
      </c>
      <c r="C30" s="181">
        <v>23272</v>
      </c>
      <c r="D30" s="181">
        <v>9053</v>
      </c>
      <c r="E30" s="182">
        <v>25.3</v>
      </c>
      <c r="F30" s="182">
        <v>37.299999999999997</v>
      </c>
      <c r="G30" s="182">
        <v>13.8</v>
      </c>
      <c r="I30" s="177" t="s">
        <v>63</v>
      </c>
      <c r="J30" s="181"/>
      <c r="K30" s="182"/>
      <c r="L30" s="181"/>
      <c r="M30" s="181">
        <v>3436</v>
      </c>
      <c r="N30" s="181">
        <v>3125</v>
      </c>
      <c r="O30" s="181">
        <v>311</v>
      </c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>
      <c r="A31" s="177" t="s">
        <v>64</v>
      </c>
      <c r="B31" s="181">
        <v>32552</v>
      </c>
      <c r="C31" s="181">
        <v>23540</v>
      </c>
      <c r="D31" s="181">
        <v>9012</v>
      </c>
      <c r="E31" s="182">
        <v>25.5</v>
      </c>
      <c r="F31" s="182">
        <v>37.799999999999997</v>
      </c>
      <c r="G31" s="182">
        <v>13.8</v>
      </c>
      <c r="I31" s="177" t="s">
        <v>64</v>
      </c>
      <c r="J31" s="181"/>
      <c r="K31" s="182"/>
      <c r="L31" s="181"/>
      <c r="M31" s="181">
        <v>3255</v>
      </c>
      <c r="N31" s="181">
        <v>2964</v>
      </c>
      <c r="O31" s="181">
        <v>291</v>
      </c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>
      <c r="A32" s="177" t="s">
        <v>65</v>
      </c>
      <c r="B32" s="181">
        <v>32155</v>
      </c>
      <c r="C32" s="181">
        <v>22813</v>
      </c>
      <c r="D32" s="181">
        <v>9342</v>
      </c>
      <c r="E32" s="182">
        <v>25.1</v>
      </c>
      <c r="F32" s="182">
        <v>36.6</v>
      </c>
      <c r="G32" s="182">
        <v>14.3</v>
      </c>
      <c r="I32" s="177" t="s">
        <v>65</v>
      </c>
      <c r="J32" s="181">
        <v>506</v>
      </c>
      <c r="K32" s="182">
        <v>36.799999999999997</v>
      </c>
      <c r="L32" s="181"/>
      <c r="M32" s="181">
        <v>3010</v>
      </c>
      <c r="N32" s="181">
        <v>2712</v>
      </c>
      <c r="O32" s="181">
        <v>298</v>
      </c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>
      <c r="A33" s="177" t="s">
        <v>89</v>
      </c>
      <c r="B33" s="181">
        <v>33093</v>
      </c>
      <c r="C33" s="181">
        <v>22478</v>
      </c>
      <c r="D33" s="181">
        <v>9615</v>
      </c>
      <c r="E33" s="182">
        <v>25.8</v>
      </c>
      <c r="F33" s="182">
        <v>37.6</v>
      </c>
      <c r="G33" s="182">
        <v>14.7</v>
      </c>
      <c r="I33" s="177" t="s">
        <v>89</v>
      </c>
      <c r="J33" s="181">
        <v>483</v>
      </c>
      <c r="K33" s="182">
        <v>35.4</v>
      </c>
      <c r="L33" s="181"/>
      <c r="M33" s="181">
        <v>7318</v>
      </c>
      <c r="N33" s="181">
        <v>6619</v>
      </c>
      <c r="O33" s="181">
        <v>699</v>
      </c>
      <c r="P33" s="181">
        <v>97</v>
      </c>
      <c r="Q33" s="181">
        <v>1037</v>
      </c>
      <c r="R33" s="181">
        <v>538</v>
      </c>
      <c r="S33" s="181">
        <v>180</v>
      </c>
      <c r="T33" s="181">
        <v>1137</v>
      </c>
      <c r="U33" s="181">
        <v>1973</v>
      </c>
      <c r="V33" s="181">
        <v>103</v>
      </c>
      <c r="W33" s="181">
        <v>1656</v>
      </c>
      <c r="X33" s="181">
        <v>169</v>
      </c>
      <c r="Y33" s="181">
        <v>151</v>
      </c>
      <c r="Z33" s="181">
        <v>277</v>
      </c>
    </row>
    <row r="34" spans="1:26">
      <c r="A34" s="177" t="s">
        <v>90</v>
      </c>
      <c r="B34" s="181">
        <v>32249</v>
      </c>
      <c r="C34" s="181">
        <v>22831</v>
      </c>
      <c r="D34" s="181">
        <v>9418</v>
      </c>
      <c r="E34" s="182">
        <v>25.2</v>
      </c>
      <c r="F34" s="182">
        <v>36.6</v>
      </c>
      <c r="G34" s="182">
        <v>14.3</v>
      </c>
      <c r="I34" s="177" t="s">
        <v>90</v>
      </c>
      <c r="J34" s="181">
        <v>490</v>
      </c>
      <c r="K34" s="182">
        <v>36.200000000000003</v>
      </c>
      <c r="L34" s="181"/>
      <c r="M34" s="181">
        <v>7404</v>
      </c>
      <c r="N34" s="181">
        <v>6686</v>
      </c>
      <c r="O34" s="181">
        <v>718</v>
      </c>
      <c r="P34" s="181">
        <v>88</v>
      </c>
      <c r="Q34" s="181">
        <v>1139</v>
      </c>
      <c r="R34" s="181">
        <v>648</v>
      </c>
      <c r="S34" s="181">
        <v>253</v>
      </c>
      <c r="T34" s="181">
        <v>1289</v>
      </c>
      <c r="U34" s="181">
        <v>1733</v>
      </c>
      <c r="V34" s="181">
        <v>74</v>
      </c>
      <c r="W34" s="181">
        <v>1529</v>
      </c>
      <c r="X34" s="181">
        <v>139</v>
      </c>
      <c r="Y34" s="181">
        <v>132</v>
      </c>
      <c r="Z34" s="181">
        <v>380</v>
      </c>
    </row>
    <row r="35" spans="1:26">
      <c r="A35" s="177" t="s">
        <v>91</v>
      </c>
      <c r="B35" s="181">
        <v>32845</v>
      </c>
      <c r="C35" s="181">
        <v>23472</v>
      </c>
      <c r="D35" s="181">
        <v>9373</v>
      </c>
      <c r="E35" s="182">
        <v>25.7</v>
      </c>
      <c r="F35" s="182">
        <v>37.6</v>
      </c>
      <c r="G35" s="182">
        <v>14.3</v>
      </c>
      <c r="I35" s="177" t="s">
        <v>91</v>
      </c>
      <c r="J35" s="181">
        <v>512</v>
      </c>
      <c r="K35" s="182">
        <v>38.200000000000003</v>
      </c>
      <c r="L35" s="181"/>
      <c r="M35" s="181">
        <v>8377</v>
      </c>
      <c r="N35" s="181">
        <v>7634</v>
      </c>
      <c r="O35" s="181">
        <v>743</v>
      </c>
      <c r="P35" s="181">
        <v>98</v>
      </c>
      <c r="Q35" s="181">
        <v>1254</v>
      </c>
      <c r="R35" s="181">
        <v>1071</v>
      </c>
      <c r="S35" s="181">
        <v>354</v>
      </c>
      <c r="T35" s="181">
        <v>1731</v>
      </c>
      <c r="U35" s="181">
        <v>1630</v>
      </c>
      <c r="V35" s="181">
        <v>72</v>
      </c>
      <c r="W35" s="181">
        <v>1559</v>
      </c>
      <c r="X35" s="181">
        <v>120</v>
      </c>
      <c r="Y35" s="181">
        <v>136</v>
      </c>
      <c r="Z35" s="181">
        <v>352</v>
      </c>
    </row>
    <row r="36" spans="1:26">
      <c r="A36" s="177" t="s">
        <v>148</v>
      </c>
      <c r="B36" s="181">
        <v>31690</v>
      </c>
      <c r="C36" s="181">
        <v>22283</v>
      </c>
      <c r="D36" s="181">
        <v>9407</v>
      </c>
      <c r="E36" s="182">
        <v>24.7</v>
      </c>
      <c r="F36" s="182">
        <v>35.799999999999997</v>
      </c>
      <c r="G36" s="182">
        <v>14.3</v>
      </c>
      <c r="I36" s="177" t="s">
        <v>148</v>
      </c>
      <c r="J36" s="181">
        <v>467</v>
      </c>
      <c r="K36" s="182">
        <v>35.1</v>
      </c>
      <c r="L36" s="181"/>
      <c r="M36" s="181">
        <v>7438</v>
      </c>
      <c r="N36" s="181">
        <v>6711</v>
      </c>
      <c r="O36" s="181">
        <v>727</v>
      </c>
      <c r="P36" s="181">
        <v>77</v>
      </c>
      <c r="Q36" s="181">
        <v>1059</v>
      </c>
      <c r="R36" s="181">
        <v>960</v>
      </c>
      <c r="S36" s="181">
        <v>424</v>
      </c>
      <c r="T36" s="181">
        <v>1649</v>
      </c>
      <c r="U36" s="181">
        <v>1306</v>
      </c>
      <c r="V36" s="181">
        <v>47</v>
      </c>
      <c r="W36" s="181">
        <v>1287</v>
      </c>
      <c r="X36" s="181">
        <v>102</v>
      </c>
      <c r="Y36" s="181">
        <v>143</v>
      </c>
      <c r="Z36" s="181">
        <v>384</v>
      </c>
    </row>
    <row r="37" spans="1:26">
      <c r="A37" s="177" t="s">
        <v>149</v>
      </c>
      <c r="B37" s="181">
        <v>30651</v>
      </c>
      <c r="C37" s="181">
        <v>20955</v>
      </c>
      <c r="D37" s="181">
        <v>9696</v>
      </c>
      <c r="E37" s="182">
        <v>24</v>
      </c>
      <c r="F37" s="182">
        <v>33.700000000000003</v>
      </c>
      <c r="G37" s="182">
        <v>14.8</v>
      </c>
      <c r="I37" s="177" t="s">
        <v>149</v>
      </c>
      <c r="J37" s="181">
        <v>401</v>
      </c>
      <c r="K37" s="182">
        <v>30.1</v>
      </c>
      <c r="L37" s="181">
        <v>89</v>
      </c>
      <c r="M37" s="181">
        <v>6406</v>
      </c>
      <c r="N37" s="181">
        <v>5740</v>
      </c>
      <c r="O37" s="181">
        <v>666</v>
      </c>
      <c r="P37" s="181">
        <v>82</v>
      </c>
      <c r="Q37" s="181">
        <v>951</v>
      </c>
      <c r="R37" s="181">
        <v>776</v>
      </c>
      <c r="S37" s="181">
        <v>363</v>
      </c>
      <c r="T37" s="181">
        <v>1525</v>
      </c>
      <c r="U37" s="181">
        <v>998</v>
      </c>
      <c r="V37" s="181">
        <v>43</v>
      </c>
      <c r="W37" s="181">
        <v>1072</v>
      </c>
      <c r="X37" s="181">
        <v>77</v>
      </c>
      <c r="Y37" s="181">
        <v>95</v>
      </c>
      <c r="Z37" s="181">
        <v>424</v>
      </c>
    </row>
    <row r="38" spans="1:26">
      <c r="A38" s="177" t="s">
        <v>150</v>
      </c>
      <c r="B38" s="181">
        <v>27858</v>
      </c>
      <c r="C38" s="181">
        <v>19273</v>
      </c>
      <c r="D38" s="181">
        <v>8585</v>
      </c>
      <c r="E38" s="182">
        <v>21.8</v>
      </c>
      <c r="F38" s="182">
        <v>31.1</v>
      </c>
      <c r="G38" s="182">
        <v>13.1</v>
      </c>
      <c r="I38" s="177" t="s">
        <v>150</v>
      </c>
      <c r="J38" s="181">
        <v>353</v>
      </c>
      <c r="K38" s="182">
        <v>26.9</v>
      </c>
      <c r="L38" s="181">
        <v>147</v>
      </c>
      <c r="M38" s="181">
        <v>5219</v>
      </c>
      <c r="N38" s="181">
        <v>5219</v>
      </c>
      <c r="O38" s="181">
        <v>466</v>
      </c>
      <c r="P38" s="181">
        <v>55</v>
      </c>
      <c r="Q38" s="181">
        <v>739</v>
      </c>
      <c r="R38" s="181">
        <v>553</v>
      </c>
      <c r="S38" s="181">
        <v>342</v>
      </c>
      <c r="T38" s="181">
        <v>1321</v>
      </c>
      <c r="U38" s="181">
        <v>839</v>
      </c>
      <c r="V38" s="181">
        <v>33</v>
      </c>
      <c r="W38" s="181">
        <v>860</v>
      </c>
      <c r="X38" s="181">
        <v>55</v>
      </c>
      <c r="Y38" s="181">
        <v>65</v>
      </c>
      <c r="Z38" s="181">
        <v>357</v>
      </c>
    </row>
    <row r="39" spans="1:26">
      <c r="A39" s="177" t="s">
        <v>151</v>
      </c>
      <c r="B39" s="181">
        <v>27283</v>
      </c>
      <c r="C39" s="181">
        <v>18787</v>
      </c>
      <c r="D39" s="181">
        <v>8496</v>
      </c>
      <c r="E39" s="182">
        <v>21.4</v>
      </c>
      <c r="F39" s="182">
        <v>30.3</v>
      </c>
      <c r="G39" s="182">
        <v>13</v>
      </c>
      <c r="I39" s="177" t="s">
        <v>151</v>
      </c>
      <c r="J39" s="181">
        <v>373</v>
      </c>
      <c r="K39" s="182">
        <v>28.6</v>
      </c>
      <c r="L39" s="181">
        <v>56</v>
      </c>
      <c r="M39" s="181">
        <v>4636</v>
      </c>
      <c r="N39" s="181">
        <v>4147</v>
      </c>
      <c r="O39" s="181">
        <v>489</v>
      </c>
      <c r="P39" s="181">
        <v>46</v>
      </c>
      <c r="Q39" s="181">
        <v>604</v>
      </c>
      <c r="R39" s="181">
        <v>439</v>
      </c>
      <c r="S39" s="181">
        <v>274</v>
      </c>
      <c r="T39" s="181">
        <v>1277</v>
      </c>
      <c r="U39" s="181">
        <v>688</v>
      </c>
      <c r="V39" s="181">
        <v>20</v>
      </c>
      <c r="W39" s="181">
        <v>864</v>
      </c>
      <c r="X39" s="181">
        <v>53</v>
      </c>
      <c r="Y39" s="181">
        <v>69</v>
      </c>
      <c r="Z39" s="181">
        <v>302</v>
      </c>
    </row>
    <row r="40" spans="1:26">
      <c r="A40" s="177" t="s">
        <v>152</v>
      </c>
      <c r="B40" s="181">
        <v>25427</v>
      </c>
      <c r="C40" s="181">
        <v>17386</v>
      </c>
      <c r="D40" s="181">
        <v>8041</v>
      </c>
      <c r="E40" s="182">
        <v>20</v>
      </c>
      <c r="F40" s="182">
        <v>28.1</v>
      </c>
      <c r="G40" s="182">
        <v>12.3</v>
      </c>
      <c r="I40" s="177" t="s">
        <v>152</v>
      </c>
      <c r="J40" s="181">
        <v>374</v>
      </c>
      <c r="K40" s="182">
        <v>28.9</v>
      </c>
      <c r="L40" s="181">
        <v>52</v>
      </c>
      <c r="M40" s="181">
        <v>4144</v>
      </c>
      <c r="N40" s="181">
        <v>3688</v>
      </c>
      <c r="O40" s="181">
        <v>456</v>
      </c>
      <c r="P40" s="181">
        <v>32</v>
      </c>
      <c r="Q40" s="181">
        <v>524</v>
      </c>
      <c r="R40" s="181">
        <v>367</v>
      </c>
      <c r="S40" s="181">
        <v>260</v>
      </c>
      <c r="T40" s="181">
        <v>1094</v>
      </c>
      <c r="U40" s="181">
        <v>677</v>
      </c>
      <c r="V40" s="181">
        <v>26</v>
      </c>
      <c r="W40" s="181">
        <v>696</v>
      </c>
      <c r="X40" s="181">
        <v>57</v>
      </c>
      <c r="Y40" s="181">
        <v>82</v>
      </c>
      <c r="Z40" s="181">
        <v>329</v>
      </c>
    </row>
    <row r="41" spans="1:26">
      <c r="A41" s="177" t="s">
        <v>153</v>
      </c>
      <c r="B41" s="181">
        <v>24025</v>
      </c>
      <c r="C41" s="181">
        <v>16681</v>
      </c>
      <c r="D41" s="181">
        <v>7344</v>
      </c>
      <c r="E41" s="182">
        <v>18.899999999999999</v>
      </c>
      <c r="F41" s="182">
        <v>27</v>
      </c>
      <c r="G41" s="182">
        <v>11.3</v>
      </c>
      <c r="I41" s="177" t="s">
        <v>153</v>
      </c>
      <c r="J41" s="181">
        <v>313</v>
      </c>
      <c r="K41" s="182">
        <v>24.4</v>
      </c>
      <c r="L41" s="181">
        <v>34</v>
      </c>
      <c r="M41" s="181">
        <v>4082</v>
      </c>
      <c r="N41" s="181">
        <v>3658</v>
      </c>
      <c r="O41" s="181">
        <v>424</v>
      </c>
      <c r="P41" s="181">
        <v>36</v>
      </c>
      <c r="Q41" s="181">
        <v>461</v>
      </c>
      <c r="R41" s="181">
        <v>361</v>
      </c>
      <c r="S41" s="181">
        <v>230</v>
      </c>
      <c r="T41" s="181">
        <v>1168</v>
      </c>
      <c r="U41" s="181">
        <v>667</v>
      </c>
      <c r="V41" s="181">
        <v>18</v>
      </c>
      <c r="W41" s="181">
        <v>707</v>
      </c>
      <c r="X41" s="181">
        <v>51</v>
      </c>
      <c r="Y41" s="181">
        <v>70</v>
      </c>
      <c r="Z41" s="181">
        <v>313</v>
      </c>
    </row>
    <row r="42" spans="1:26">
      <c r="A42" s="177" t="s">
        <v>154</v>
      </c>
      <c r="B42" s="181">
        <v>21897</v>
      </c>
      <c r="C42" s="181">
        <v>15121</v>
      </c>
      <c r="D42" s="181">
        <v>6776</v>
      </c>
      <c r="E42" s="182">
        <v>17.3</v>
      </c>
      <c r="F42" s="182">
        <v>24.5</v>
      </c>
      <c r="G42" s="182">
        <v>10.4</v>
      </c>
      <c r="I42" s="177" t="s">
        <v>154</v>
      </c>
      <c r="J42" s="181">
        <v>322</v>
      </c>
      <c r="K42" s="182">
        <v>25.2</v>
      </c>
      <c r="L42" s="181">
        <v>30</v>
      </c>
      <c r="M42" s="181">
        <v>3522</v>
      </c>
      <c r="N42" s="181">
        <v>3113</v>
      </c>
      <c r="O42" s="181">
        <v>409</v>
      </c>
      <c r="P42" s="181">
        <v>29</v>
      </c>
      <c r="Q42" s="181">
        <v>366</v>
      </c>
      <c r="R42" s="181">
        <v>315</v>
      </c>
      <c r="S42" s="181">
        <v>203</v>
      </c>
      <c r="T42" s="181">
        <v>1022</v>
      </c>
      <c r="U42" s="181">
        <v>604</v>
      </c>
      <c r="V42" s="181">
        <v>17</v>
      </c>
      <c r="W42" s="181">
        <v>588</v>
      </c>
      <c r="X42" s="181">
        <v>37</v>
      </c>
      <c r="Y42" s="181">
        <v>39</v>
      </c>
      <c r="Z42" s="181">
        <v>302</v>
      </c>
    </row>
    <row r="43" spans="1:26">
      <c r="A43" s="177" t="s">
        <v>155</v>
      </c>
      <c r="B43" s="181">
        <v>21321</v>
      </c>
      <c r="C43" s="181">
        <v>14826</v>
      </c>
      <c r="D43" s="181">
        <v>6495</v>
      </c>
      <c r="E43" s="182">
        <v>16.8</v>
      </c>
      <c r="F43" s="182">
        <v>24</v>
      </c>
      <c r="G43" s="182">
        <v>10</v>
      </c>
      <c r="I43" s="177" t="s">
        <v>155</v>
      </c>
      <c r="J43" s="181">
        <v>275</v>
      </c>
      <c r="K43" s="182">
        <v>21.9</v>
      </c>
      <c r="L43" s="181">
        <v>25</v>
      </c>
      <c r="M43" s="181">
        <v>3464</v>
      </c>
      <c r="N43" s="181">
        <v>3078</v>
      </c>
      <c r="O43" s="181">
        <v>386</v>
      </c>
      <c r="P43" s="181">
        <v>25</v>
      </c>
      <c r="Q43" s="181">
        <v>374</v>
      </c>
      <c r="R43" s="181">
        <v>243</v>
      </c>
      <c r="S43" s="181">
        <v>188</v>
      </c>
      <c r="T43" s="181">
        <v>998</v>
      </c>
      <c r="U43" s="181">
        <v>656</v>
      </c>
      <c r="V43" s="181">
        <v>22</v>
      </c>
      <c r="W43" s="181">
        <v>617</v>
      </c>
      <c r="X43" s="181">
        <v>58</v>
      </c>
      <c r="Y43" s="181">
        <v>42</v>
      </c>
      <c r="Z43" s="181">
        <v>241</v>
      </c>
    </row>
    <row r="44" spans="1:26">
      <c r="A44" s="177" t="s">
        <v>156</v>
      </c>
      <c r="B44" s="181">
        <v>20840</v>
      </c>
      <c r="C44" s="181">
        <v>14290</v>
      </c>
      <c r="D44" s="181">
        <v>6550</v>
      </c>
      <c r="E44" s="182">
        <v>16.5</v>
      </c>
      <c r="F44" s="182">
        <v>23.2</v>
      </c>
      <c r="G44" s="182">
        <v>10.1</v>
      </c>
      <c r="I44" s="177" t="s">
        <v>156</v>
      </c>
      <c r="J44" s="181">
        <v>273</v>
      </c>
      <c r="K44" s="182">
        <v>21.8</v>
      </c>
      <c r="L44" s="181">
        <v>35</v>
      </c>
      <c r="M44" s="181">
        <v>3432</v>
      </c>
      <c r="N44" s="181">
        <v>2998</v>
      </c>
      <c r="O44" s="181">
        <v>434</v>
      </c>
      <c r="P44" s="181">
        <v>31</v>
      </c>
      <c r="Q44" s="181">
        <v>381</v>
      </c>
      <c r="R44" s="181">
        <v>223</v>
      </c>
      <c r="S44" s="181">
        <v>150</v>
      </c>
      <c r="T44" s="181">
        <v>992</v>
      </c>
      <c r="U44" s="181">
        <v>703</v>
      </c>
      <c r="V44" s="181">
        <v>18</v>
      </c>
      <c r="W44" s="181">
        <v>586</v>
      </c>
      <c r="X44" s="181">
        <v>39</v>
      </c>
      <c r="Y44" s="181">
        <v>39</v>
      </c>
      <c r="Z44" s="181">
        <v>270</v>
      </c>
    </row>
  </sheetData>
  <mergeCells count="1">
    <mergeCell ref="M2:Z2"/>
  </mergeCells>
  <phoneticPr fontId="1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6003F-ED1D-4FBE-BDAA-8E8072BB2647}">
  <sheetPr>
    <pageSetUpPr fitToPage="1"/>
  </sheetPr>
  <dimension ref="A1:AS99"/>
  <sheetViews>
    <sheetView view="pageBreakPreview" topLeftCell="R1" zoomScale="60" zoomScaleNormal="100" workbookViewId="0">
      <selection activeCell="D1" sqref="D1"/>
    </sheetView>
  </sheetViews>
  <sheetFormatPr defaultColWidth="8.6640625" defaultRowHeight="18"/>
  <cols>
    <col min="1" max="2" width="3.83203125" style="2" customWidth="1"/>
    <col min="3" max="3" width="21.83203125" style="2" customWidth="1"/>
    <col min="4" max="4" width="11.1640625" style="2" customWidth="1"/>
    <col min="5" max="6" width="8.6640625" style="2" customWidth="1"/>
    <col min="7" max="7" width="14.83203125" style="2" customWidth="1"/>
    <col min="8" max="8" width="16.08203125" style="2" customWidth="1"/>
    <col min="9" max="10" width="8.6640625" style="2"/>
    <col min="11" max="12" width="3.83203125" style="2" customWidth="1"/>
    <col min="13" max="13" width="21.83203125" style="2" customWidth="1"/>
    <col min="14" max="14" width="8.75" style="2" customWidth="1"/>
    <col min="15" max="15" width="8.58203125" style="2" customWidth="1"/>
    <col min="16" max="17" width="9" style="2" customWidth="1"/>
    <col min="18" max="19" width="8.6640625" style="2"/>
    <col min="20" max="21" width="8.6640625" style="97"/>
    <col min="22" max="23" width="3.83203125" style="2" customWidth="1"/>
    <col min="24" max="24" width="21.83203125" style="2" customWidth="1"/>
    <col min="25" max="25" width="8.33203125" style="97" customWidth="1"/>
    <col min="26" max="30" width="8.6640625" style="97"/>
    <col min="31" max="31" width="8.6640625" style="100"/>
    <col min="32" max="33" width="9.6640625" style="100" bestFit="1" customWidth="1"/>
    <col min="34" max="35" width="3.83203125" style="2" customWidth="1"/>
    <col min="36" max="36" width="21" style="2" customWidth="1"/>
    <col min="37" max="37" width="9.6640625" style="100" bestFit="1" customWidth="1"/>
    <col min="38" max="45" width="8.6640625" style="100"/>
    <col min="46" max="16384" width="8.6640625" style="2"/>
  </cols>
  <sheetData>
    <row r="1" spans="1:45">
      <c r="A1" s="2" t="s">
        <v>338</v>
      </c>
      <c r="K1" s="2" t="s">
        <v>338</v>
      </c>
      <c r="V1" s="2" t="s">
        <v>338</v>
      </c>
      <c r="AH1" s="2" t="s">
        <v>338</v>
      </c>
    </row>
    <row r="2" spans="1:45">
      <c r="H2" s="2" t="s">
        <v>339</v>
      </c>
    </row>
    <row r="3" spans="1:45">
      <c r="A3" s="96" t="s">
        <v>341</v>
      </c>
      <c r="D3" s="61" t="s">
        <v>40</v>
      </c>
      <c r="E3" s="61" t="s">
        <v>41</v>
      </c>
      <c r="F3" s="61" t="s">
        <v>42</v>
      </c>
      <c r="G3" s="61" t="s">
        <v>43</v>
      </c>
      <c r="H3" s="61" t="s">
        <v>45</v>
      </c>
      <c r="I3" s="61" t="s">
        <v>46</v>
      </c>
      <c r="J3" s="61" t="s">
        <v>47</v>
      </c>
      <c r="K3" s="96" t="s">
        <v>341</v>
      </c>
      <c r="N3" s="61" t="s">
        <v>48</v>
      </c>
      <c r="O3" s="61" t="s">
        <v>49</v>
      </c>
      <c r="P3" s="61" t="s">
        <v>50</v>
      </c>
      <c r="Q3" s="61" t="s">
        <v>51</v>
      </c>
      <c r="R3" s="61" t="s">
        <v>52</v>
      </c>
      <c r="S3" s="61" t="s">
        <v>53</v>
      </c>
      <c r="T3" s="200" t="s">
        <v>54</v>
      </c>
      <c r="U3" s="200" t="s">
        <v>59</v>
      </c>
      <c r="V3" s="96" t="s">
        <v>341</v>
      </c>
      <c r="Y3" s="200" t="s">
        <v>60</v>
      </c>
      <c r="Z3" s="200" t="s">
        <v>61</v>
      </c>
      <c r="AA3" s="200" t="s">
        <v>62</v>
      </c>
      <c r="AB3" s="200" t="s">
        <v>63</v>
      </c>
      <c r="AC3" s="200" t="s">
        <v>64</v>
      </c>
      <c r="AD3" s="200" t="s">
        <v>65</v>
      </c>
      <c r="AE3" s="201" t="s">
        <v>89</v>
      </c>
      <c r="AF3" s="201" t="s">
        <v>90</v>
      </c>
      <c r="AG3" s="201" t="s">
        <v>91</v>
      </c>
      <c r="AH3" s="96" t="s">
        <v>341</v>
      </c>
      <c r="AK3" s="201" t="s">
        <v>148</v>
      </c>
      <c r="AL3" s="201" t="s">
        <v>149</v>
      </c>
      <c r="AM3" s="201" t="s">
        <v>150</v>
      </c>
      <c r="AN3" s="201" t="s">
        <v>151</v>
      </c>
      <c r="AO3" s="201" t="s">
        <v>152</v>
      </c>
      <c r="AP3" s="201" t="s">
        <v>153</v>
      </c>
      <c r="AQ3" s="201" t="s">
        <v>154</v>
      </c>
      <c r="AR3" s="201" t="s">
        <v>155</v>
      </c>
      <c r="AS3" s="201" t="s">
        <v>156</v>
      </c>
    </row>
    <row r="4" spans="1:45">
      <c r="B4" s="2" t="s">
        <v>356</v>
      </c>
      <c r="D4" s="61"/>
      <c r="E4" s="61"/>
      <c r="F4" s="61"/>
      <c r="G4" s="61"/>
      <c r="H4" s="61">
        <v>37227</v>
      </c>
      <c r="I4" s="61">
        <v>36182</v>
      </c>
      <c r="J4" s="61">
        <v>37273</v>
      </c>
      <c r="L4" s="2" t="s">
        <v>356</v>
      </c>
      <c r="N4" s="61">
        <v>36432</v>
      </c>
      <c r="O4" s="61">
        <v>34521</v>
      </c>
      <c r="P4" s="61">
        <v>33963</v>
      </c>
      <c r="Q4" s="61">
        <v>32946</v>
      </c>
      <c r="R4" s="61">
        <v>31807</v>
      </c>
      <c r="S4" s="61"/>
      <c r="T4" s="200">
        <v>30445</v>
      </c>
      <c r="U4" s="200">
        <v>29922</v>
      </c>
      <c r="W4" s="2" t="s">
        <v>356</v>
      </c>
      <c r="Y4" s="200">
        <v>29041</v>
      </c>
      <c r="Z4" s="200">
        <v>27637</v>
      </c>
      <c r="AA4" s="200">
        <v>26314</v>
      </c>
      <c r="AB4" s="200">
        <v>23855</v>
      </c>
      <c r="AC4" s="200">
        <v>18022</v>
      </c>
      <c r="AD4" s="200">
        <v>14236</v>
      </c>
      <c r="AE4" s="201">
        <v>11832</v>
      </c>
      <c r="AF4" s="201">
        <v>9115</v>
      </c>
      <c r="AG4" s="201">
        <v>6178</v>
      </c>
      <c r="AI4" s="2" t="s">
        <v>356</v>
      </c>
      <c r="AK4" s="201">
        <v>4057</v>
      </c>
      <c r="AL4" s="201">
        <v>2589</v>
      </c>
      <c r="AM4" s="201">
        <v>2350</v>
      </c>
      <c r="AN4" s="201">
        <v>2217</v>
      </c>
      <c r="AO4" s="201">
        <v>2113</v>
      </c>
      <c r="AP4" s="201">
        <v>2011</v>
      </c>
      <c r="AQ4" s="201">
        <v>1926</v>
      </c>
      <c r="AR4" s="201">
        <v>1865</v>
      </c>
      <c r="AS4" s="201">
        <v>1770</v>
      </c>
    </row>
    <row r="5" spans="1:45">
      <c r="B5" s="2" t="s">
        <v>357</v>
      </c>
      <c r="D5" s="61"/>
      <c r="E5" s="61"/>
      <c r="F5" s="61"/>
      <c r="G5" s="61">
        <v>23007</v>
      </c>
      <c r="H5" s="61">
        <v>21749</v>
      </c>
      <c r="I5" s="61">
        <v>21811</v>
      </c>
      <c r="J5" s="61">
        <v>21315</v>
      </c>
      <c r="L5" s="2" t="s">
        <v>357</v>
      </c>
      <c r="N5" s="61">
        <v>20186</v>
      </c>
      <c r="O5" s="61">
        <v>19368</v>
      </c>
      <c r="P5" s="61">
        <v>19224</v>
      </c>
      <c r="Q5" s="61">
        <v>18545</v>
      </c>
      <c r="R5" s="61">
        <v>18018</v>
      </c>
      <c r="S5" s="61"/>
      <c r="T5" s="200">
        <v>15031</v>
      </c>
      <c r="U5" s="200">
        <v>18152</v>
      </c>
      <c r="W5" s="2" t="s">
        <v>357</v>
      </c>
      <c r="Y5" s="200">
        <v>20269</v>
      </c>
      <c r="Z5" s="200">
        <v>19964</v>
      </c>
      <c r="AA5" s="200">
        <v>19464</v>
      </c>
      <c r="AB5" s="200">
        <v>16523</v>
      </c>
      <c r="AC5" s="200">
        <v>9994</v>
      </c>
      <c r="AD5" s="200">
        <v>9066</v>
      </c>
      <c r="AE5" s="201"/>
      <c r="AF5" s="201"/>
      <c r="AG5" s="201"/>
      <c r="AI5" s="2" t="s">
        <v>357</v>
      </c>
      <c r="AK5" s="201"/>
      <c r="AL5" s="201"/>
      <c r="AM5" s="201"/>
      <c r="AN5" s="201"/>
      <c r="AO5" s="201"/>
      <c r="AP5" s="201"/>
      <c r="AQ5" s="201"/>
      <c r="AR5" s="201"/>
      <c r="AS5" s="201"/>
    </row>
    <row r="6" spans="1:45">
      <c r="C6" s="2" t="s">
        <v>334</v>
      </c>
      <c r="D6" s="61"/>
      <c r="E6" s="61"/>
      <c r="F6" s="61"/>
      <c r="G6" s="61">
        <v>8707</v>
      </c>
      <c r="H6" s="61">
        <v>8443</v>
      </c>
      <c r="I6" s="61">
        <v>7974</v>
      </c>
      <c r="J6" s="61">
        <v>7718</v>
      </c>
      <c r="M6" s="2" t="s">
        <v>334</v>
      </c>
      <c r="N6" s="61">
        <v>7244</v>
      </c>
      <c r="O6" s="61">
        <v>6902</v>
      </c>
      <c r="P6" s="61">
        <v>6798</v>
      </c>
      <c r="Q6" s="61">
        <v>6615</v>
      </c>
      <c r="R6" s="61">
        <v>6421</v>
      </c>
      <c r="S6" s="61"/>
      <c r="T6" s="200">
        <v>6067</v>
      </c>
      <c r="U6" s="200">
        <v>5859</v>
      </c>
      <c r="X6" s="2" t="s">
        <v>334</v>
      </c>
      <c r="Y6" s="200">
        <v>6029</v>
      </c>
      <c r="Z6" s="200">
        <v>6218</v>
      </c>
      <c r="AA6" s="200">
        <v>6060</v>
      </c>
      <c r="AB6" s="200">
        <v>5186</v>
      </c>
      <c r="AC6" s="200">
        <v>4462</v>
      </c>
      <c r="AD6" s="200">
        <v>4075</v>
      </c>
      <c r="AE6" s="201"/>
      <c r="AF6" s="201"/>
      <c r="AG6" s="201"/>
      <c r="AJ6" s="2" t="s">
        <v>334</v>
      </c>
      <c r="AK6" s="201"/>
      <c r="AL6" s="201"/>
      <c r="AM6" s="201"/>
      <c r="AN6" s="201"/>
      <c r="AO6" s="201"/>
      <c r="AP6" s="201"/>
      <c r="AQ6" s="201"/>
      <c r="AR6" s="201"/>
      <c r="AS6" s="201"/>
    </row>
    <row r="7" spans="1:45">
      <c r="C7" s="2" t="s">
        <v>335</v>
      </c>
      <c r="D7" s="61"/>
      <c r="E7" s="61"/>
      <c r="F7" s="61"/>
      <c r="G7" s="61">
        <v>123</v>
      </c>
      <c r="H7" s="61">
        <v>144</v>
      </c>
      <c r="I7" s="61">
        <v>194</v>
      </c>
      <c r="J7" s="61">
        <v>192</v>
      </c>
      <c r="M7" s="2" t="s">
        <v>335</v>
      </c>
      <c r="N7" s="61">
        <v>197</v>
      </c>
      <c r="O7" s="61">
        <v>198</v>
      </c>
      <c r="P7" s="61">
        <v>197</v>
      </c>
      <c r="Q7" s="61">
        <v>210</v>
      </c>
      <c r="R7" s="61">
        <v>225</v>
      </c>
      <c r="S7" s="61"/>
      <c r="T7" s="200">
        <v>205</v>
      </c>
      <c r="U7" s="200">
        <v>203</v>
      </c>
      <c r="X7" s="2" t="s">
        <v>335</v>
      </c>
      <c r="Y7" s="200">
        <v>196</v>
      </c>
      <c r="Z7" s="200">
        <v>207</v>
      </c>
      <c r="AA7" s="200">
        <v>198</v>
      </c>
      <c r="AB7" s="200">
        <v>196</v>
      </c>
      <c r="AC7" s="200">
        <v>188</v>
      </c>
      <c r="AD7" s="200">
        <v>147</v>
      </c>
      <c r="AE7" s="201"/>
      <c r="AF7" s="201"/>
      <c r="AG7" s="201"/>
      <c r="AJ7" s="2" t="s">
        <v>335</v>
      </c>
      <c r="AK7" s="201"/>
      <c r="AL7" s="201"/>
      <c r="AM7" s="201"/>
      <c r="AN7" s="201"/>
      <c r="AO7" s="201"/>
      <c r="AP7" s="201"/>
      <c r="AQ7" s="201"/>
      <c r="AR7" s="201"/>
      <c r="AS7" s="201"/>
    </row>
    <row r="8" spans="1:45">
      <c r="C8" s="2" t="s">
        <v>336</v>
      </c>
      <c r="D8" s="61"/>
      <c r="E8" s="61"/>
      <c r="F8" s="61"/>
      <c r="G8" s="61">
        <v>136</v>
      </c>
      <c r="H8" s="61">
        <v>112</v>
      </c>
      <c r="I8" s="61">
        <v>139</v>
      </c>
      <c r="J8" s="61">
        <v>135</v>
      </c>
      <c r="M8" s="2" t="s">
        <v>336</v>
      </c>
      <c r="N8" s="61">
        <v>138</v>
      </c>
      <c r="O8" s="61">
        <v>139</v>
      </c>
      <c r="P8" s="61">
        <v>139</v>
      </c>
      <c r="Q8" s="61">
        <v>152</v>
      </c>
      <c r="R8" s="61">
        <v>151</v>
      </c>
      <c r="S8" s="61"/>
      <c r="T8" s="200">
        <v>136</v>
      </c>
      <c r="U8" s="200">
        <v>135</v>
      </c>
      <c r="X8" s="2" t="s">
        <v>336</v>
      </c>
      <c r="Y8" s="200">
        <v>131</v>
      </c>
      <c r="Z8" s="200">
        <v>109</v>
      </c>
      <c r="AA8" s="200">
        <v>1005</v>
      </c>
      <c r="AB8" s="200">
        <v>110</v>
      </c>
      <c r="AC8" s="200">
        <v>111</v>
      </c>
      <c r="AD8" s="200">
        <v>118</v>
      </c>
      <c r="AE8" s="201"/>
      <c r="AF8" s="201"/>
      <c r="AG8" s="201"/>
      <c r="AJ8" s="2" t="s">
        <v>336</v>
      </c>
      <c r="AK8" s="201"/>
      <c r="AL8" s="201"/>
      <c r="AM8" s="201"/>
      <c r="AN8" s="201"/>
      <c r="AO8" s="201"/>
      <c r="AP8" s="201"/>
      <c r="AQ8" s="201"/>
      <c r="AR8" s="201"/>
      <c r="AS8" s="201"/>
    </row>
    <row r="10" spans="1:45">
      <c r="A10" s="96" t="s">
        <v>340</v>
      </c>
      <c r="D10" s="61" t="s">
        <v>40</v>
      </c>
      <c r="E10" s="61" t="s">
        <v>41</v>
      </c>
      <c r="F10" s="61" t="s">
        <v>42</v>
      </c>
      <c r="G10" s="61" t="s">
        <v>43</v>
      </c>
      <c r="H10" s="61" t="s">
        <v>45</v>
      </c>
      <c r="I10" s="61" t="s">
        <v>46</v>
      </c>
      <c r="J10" s="61" t="s">
        <v>47</v>
      </c>
      <c r="K10" s="96" t="s">
        <v>340</v>
      </c>
      <c r="N10" s="61" t="s">
        <v>48</v>
      </c>
      <c r="O10" s="61" t="s">
        <v>49</v>
      </c>
      <c r="P10" s="61" t="s">
        <v>50</v>
      </c>
      <c r="Q10" s="61" t="s">
        <v>51</v>
      </c>
      <c r="R10" s="61" t="s">
        <v>52</v>
      </c>
      <c r="S10" s="61" t="s">
        <v>53</v>
      </c>
      <c r="T10" s="200" t="s">
        <v>54</v>
      </c>
      <c r="U10" s="200" t="s">
        <v>59</v>
      </c>
      <c r="V10" s="96" t="s">
        <v>340</v>
      </c>
      <c r="Y10" s="200" t="s">
        <v>60</v>
      </c>
      <c r="Z10" s="200" t="s">
        <v>61</v>
      </c>
      <c r="AA10" s="200" t="s">
        <v>62</v>
      </c>
      <c r="AB10" s="200" t="s">
        <v>63</v>
      </c>
      <c r="AC10" s="200" t="s">
        <v>64</v>
      </c>
      <c r="AD10" s="200" t="s">
        <v>65</v>
      </c>
      <c r="AE10" s="201" t="s">
        <v>89</v>
      </c>
      <c r="AF10" s="201" t="s">
        <v>90</v>
      </c>
      <c r="AG10" s="201" t="s">
        <v>91</v>
      </c>
      <c r="AH10" s="96" t="s">
        <v>340</v>
      </c>
      <c r="AK10" s="201" t="s">
        <v>148</v>
      </c>
      <c r="AL10" s="201" t="s">
        <v>149</v>
      </c>
      <c r="AM10" s="201" t="s">
        <v>150</v>
      </c>
      <c r="AN10" s="201" t="s">
        <v>151</v>
      </c>
      <c r="AO10" s="201" t="s">
        <v>152</v>
      </c>
      <c r="AP10" s="201" t="s">
        <v>153</v>
      </c>
      <c r="AQ10" s="201" t="s">
        <v>154</v>
      </c>
      <c r="AR10" s="201" t="s">
        <v>155</v>
      </c>
      <c r="AS10" s="201" t="s">
        <v>156</v>
      </c>
    </row>
    <row r="11" spans="1:45">
      <c r="B11" s="2" t="s">
        <v>337</v>
      </c>
      <c r="D11" s="61">
        <v>170488</v>
      </c>
      <c r="E11" s="61">
        <v>247652</v>
      </c>
      <c r="F11" s="61">
        <v>357072</v>
      </c>
      <c r="G11" s="61">
        <v>471057</v>
      </c>
      <c r="H11" s="61">
        <v>694054</v>
      </c>
      <c r="I11" s="61">
        <v>849481</v>
      </c>
      <c r="J11" s="61">
        <v>836651</v>
      </c>
      <c r="L11" s="2" t="s">
        <v>337</v>
      </c>
      <c r="N11" s="61">
        <v>802593</v>
      </c>
      <c r="O11" s="61">
        <v>775548</v>
      </c>
      <c r="P11" s="61">
        <v>733933</v>
      </c>
      <c r="Q11" s="61">
        <v>685320</v>
      </c>
      <c r="R11" s="61">
        <v>641216</v>
      </c>
      <c r="S11" s="61"/>
      <c r="T11" s="200">
        <v>545310</v>
      </c>
      <c r="U11" s="200">
        <v>476377</v>
      </c>
      <c r="W11" s="2" t="s">
        <v>337</v>
      </c>
      <c r="Y11" s="200">
        <v>445124</v>
      </c>
      <c r="Z11" s="200">
        <v>438154</v>
      </c>
      <c r="AA11" s="200">
        <v>267466</v>
      </c>
      <c r="AB11" s="200">
        <v>468040</v>
      </c>
      <c r="AC11" s="200">
        <v>433507</v>
      </c>
      <c r="AD11" s="200">
        <v>413859</v>
      </c>
      <c r="AE11" s="201">
        <v>436727</v>
      </c>
      <c r="AF11" s="201">
        <v>414898</v>
      </c>
      <c r="AG11" s="201">
        <v>378467</v>
      </c>
      <c r="AI11" s="2" t="s">
        <v>337</v>
      </c>
      <c r="AK11" s="201">
        <v>299357</v>
      </c>
      <c r="AL11" s="201">
        <v>260745</v>
      </c>
      <c r="AM11" s="201">
        <v>246048</v>
      </c>
      <c r="AN11" s="201">
        <v>232488</v>
      </c>
      <c r="AO11" s="201">
        <v>229371</v>
      </c>
      <c r="AP11" s="201">
        <v>221660</v>
      </c>
      <c r="AQ11" s="201">
        <v>219252</v>
      </c>
      <c r="AR11" s="201">
        <v>222298</v>
      </c>
      <c r="AS11" s="201">
        <v>235084</v>
      </c>
    </row>
    <row r="12" spans="1:45">
      <c r="C12" s="2" t="s">
        <v>334</v>
      </c>
      <c r="D12" s="61">
        <v>20817</v>
      </c>
      <c r="E12" s="61">
        <v>22095</v>
      </c>
      <c r="F12" s="61">
        <v>22907</v>
      </c>
      <c r="G12" s="61">
        <v>27550</v>
      </c>
      <c r="H12" s="61">
        <v>31816</v>
      </c>
      <c r="I12" s="61">
        <v>36430</v>
      </c>
      <c r="J12" s="61">
        <v>41306</v>
      </c>
      <c r="M12" s="2" t="s">
        <v>334</v>
      </c>
      <c r="N12" s="61">
        <v>43900</v>
      </c>
      <c r="O12" s="61">
        <v>45731</v>
      </c>
      <c r="P12" s="61">
        <v>52177</v>
      </c>
      <c r="Q12" s="61">
        <v>64771</v>
      </c>
      <c r="R12" s="61">
        <v>74833</v>
      </c>
      <c r="S12" s="61"/>
      <c r="T12" s="200">
        <v>89845</v>
      </c>
      <c r="U12" s="200">
        <v>95949</v>
      </c>
      <c r="X12" s="2" t="s">
        <v>334</v>
      </c>
      <c r="Y12" s="200">
        <v>106264</v>
      </c>
      <c r="Z12" s="200">
        <v>119342</v>
      </c>
      <c r="AA12" s="200">
        <v>120074</v>
      </c>
      <c r="AB12" s="200">
        <v>117170</v>
      </c>
      <c r="AC12" s="200">
        <v>116721</v>
      </c>
      <c r="AD12" s="200">
        <v>117403</v>
      </c>
      <c r="AE12" s="201">
        <v>108601</v>
      </c>
      <c r="AF12" s="201">
        <v>89659</v>
      </c>
      <c r="AG12" s="201">
        <v>72853</v>
      </c>
      <c r="AJ12" s="2" t="s">
        <v>334</v>
      </c>
      <c r="AK12" s="201">
        <v>53497</v>
      </c>
      <c r="AL12" s="201">
        <v>36600</v>
      </c>
      <c r="AM12" s="201">
        <v>30792</v>
      </c>
      <c r="AN12" s="201">
        <v>26995</v>
      </c>
      <c r="AO12" s="201">
        <v>25909</v>
      </c>
      <c r="AP12" s="201">
        <v>25544</v>
      </c>
      <c r="AQ12" s="201">
        <v>26540</v>
      </c>
      <c r="AR12" s="201">
        <v>27004</v>
      </c>
      <c r="AS12" s="201">
        <v>28001</v>
      </c>
    </row>
    <row r="13" spans="1:45">
      <c r="C13" s="2" t="s">
        <v>335</v>
      </c>
      <c r="D13" s="61">
        <v>5353</v>
      </c>
      <c r="E13" s="61">
        <v>6128</v>
      </c>
      <c r="F13" s="61">
        <v>7257</v>
      </c>
      <c r="G13" s="61">
        <v>8175</v>
      </c>
      <c r="H13" s="61">
        <v>10060</v>
      </c>
      <c r="I13" s="61">
        <v>13163</v>
      </c>
      <c r="J13" s="61">
        <v>14170</v>
      </c>
      <c r="M13" s="2" t="s">
        <v>335</v>
      </c>
      <c r="N13" s="61">
        <v>13482</v>
      </c>
      <c r="O13" s="61">
        <v>13012</v>
      </c>
      <c r="P13" s="61">
        <v>12657</v>
      </c>
      <c r="Q13" s="61">
        <v>12586</v>
      </c>
      <c r="R13" s="61">
        <v>12392</v>
      </c>
      <c r="S13" s="61"/>
      <c r="T13" s="200">
        <v>13229</v>
      </c>
      <c r="U13" s="200">
        <v>19268</v>
      </c>
      <c r="X13" s="2" t="s">
        <v>335</v>
      </c>
      <c r="Y13" s="200">
        <v>12889</v>
      </c>
      <c r="Z13" s="200">
        <v>16233</v>
      </c>
      <c r="AA13" s="200">
        <v>16829</v>
      </c>
      <c r="AB13" s="200">
        <v>16202</v>
      </c>
      <c r="AC13" s="200">
        <v>14706</v>
      </c>
      <c r="AD13" s="200">
        <v>23345</v>
      </c>
      <c r="AE13" s="201">
        <v>25413</v>
      </c>
      <c r="AF13" s="201">
        <v>26334</v>
      </c>
      <c r="AG13" s="201">
        <v>24635</v>
      </c>
      <c r="AJ13" s="2" t="s">
        <v>335</v>
      </c>
      <c r="AK13" s="201">
        <v>22381</v>
      </c>
      <c r="AL13" s="201">
        <v>18817</v>
      </c>
      <c r="AM13" s="201">
        <v>15908</v>
      </c>
      <c r="AN13" s="201">
        <v>13783</v>
      </c>
      <c r="AO13" s="201">
        <v>13524</v>
      </c>
      <c r="AP13" s="201">
        <v>17073</v>
      </c>
      <c r="AQ13" s="201">
        <v>16050</v>
      </c>
      <c r="AR13" s="201">
        <v>20104</v>
      </c>
      <c r="AS13" s="201">
        <v>20774</v>
      </c>
    </row>
    <row r="14" spans="1:45">
      <c r="C14" s="2" t="s">
        <v>336</v>
      </c>
      <c r="D14" s="61">
        <v>18801</v>
      </c>
      <c r="E14" s="61">
        <v>28450</v>
      </c>
      <c r="F14" s="61">
        <v>36544</v>
      </c>
      <c r="G14" s="61">
        <v>41847</v>
      </c>
      <c r="H14" s="61">
        <v>56883</v>
      </c>
      <c r="I14" s="61">
        <v>69535</v>
      </c>
      <c r="J14" s="61">
        <v>67685</v>
      </c>
      <c r="M14" s="2" t="s">
        <v>336</v>
      </c>
      <c r="N14" s="61">
        <v>64453</v>
      </c>
      <c r="O14" s="61">
        <v>67595</v>
      </c>
      <c r="P14" s="61">
        <v>64427</v>
      </c>
      <c r="Q14" s="61">
        <v>63223</v>
      </c>
      <c r="R14" s="61">
        <v>58461</v>
      </c>
      <c r="S14" s="61"/>
      <c r="T14" s="200">
        <v>59979</v>
      </c>
      <c r="U14" s="200">
        <v>54170</v>
      </c>
      <c r="X14" s="2" t="s">
        <v>336</v>
      </c>
      <c r="Y14" s="200">
        <v>62052</v>
      </c>
      <c r="Z14" s="200">
        <v>51918</v>
      </c>
      <c r="AA14" s="200">
        <v>47703</v>
      </c>
      <c r="AB14" s="200">
        <v>50870</v>
      </c>
      <c r="AC14" s="200">
        <v>53093</v>
      </c>
      <c r="AD14" s="200">
        <v>53504</v>
      </c>
      <c r="AE14" s="201">
        <v>57293</v>
      </c>
      <c r="AF14" s="201">
        <v>55509</v>
      </c>
      <c r="AG14" s="201">
        <v>54434</v>
      </c>
      <c r="AJ14" s="2" t="s">
        <v>336</v>
      </c>
      <c r="AK14" s="201">
        <v>46746</v>
      </c>
      <c r="AL14" s="201">
        <v>38532</v>
      </c>
      <c r="AM14" s="201">
        <v>32923</v>
      </c>
      <c r="AN14" s="201">
        <v>28371</v>
      </c>
      <c r="AO14" s="201">
        <v>26602</v>
      </c>
      <c r="AP14" s="201">
        <v>26608</v>
      </c>
      <c r="AQ14" s="201">
        <v>27783</v>
      </c>
      <c r="AR14" s="201">
        <v>29997</v>
      </c>
      <c r="AS14" s="201">
        <v>31877</v>
      </c>
    </row>
    <row r="16" spans="1:45">
      <c r="A16" s="96" t="s">
        <v>342</v>
      </c>
      <c r="D16" s="61" t="s">
        <v>40</v>
      </c>
      <c r="E16" s="61" t="s">
        <v>41</v>
      </c>
      <c r="F16" s="61" t="s">
        <v>42</v>
      </c>
      <c r="G16" s="61" t="s">
        <v>43</v>
      </c>
      <c r="H16" s="61" t="s">
        <v>45</v>
      </c>
      <c r="I16" s="61" t="s">
        <v>46</v>
      </c>
      <c r="J16" s="61" t="s">
        <v>47</v>
      </c>
      <c r="K16" s="96" t="s">
        <v>342</v>
      </c>
      <c r="N16" s="61" t="s">
        <v>48</v>
      </c>
      <c r="O16" s="61" t="s">
        <v>49</v>
      </c>
      <c r="P16" s="61" t="s">
        <v>50</v>
      </c>
      <c r="Q16" s="61" t="s">
        <v>51</v>
      </c>
      <c r="R16" s="61" t="s">
        <v>52</v>
      </c>
      <c r="S16" s="61" t="s">
        <v>53</v>
      </c>
      <c r="T16" s="200" t="s">
        <v>54</v>
      </c>
      <c r="U16" s="200" t="s">
        <v>59</v>
      </c>
      <c r="V16" s="96" t="s">
        <v>342</v>
      </c>
      <c r="Y16" s="200" t="s">
        <v>60</v>
      </c>
      <c r="Z16" s="200" t="s">
        <v>61</v>
      </c>
      <c r="AA16" s="200" t="s">
        <v>62</v>
      </c>
      <c r="AB16" s="200" t="s">
        <v>63</v>
      </c>
      <c r="AC16" s="200" t="s">
        <v>64</v>
      </c>
      <c r="AD16" s="200" t="s">
        <v>65</v>
      </c>
      <c r="AE16" s="201" t="s">
        <v>89</v>
      </c>
      <c r="AF16" s="201" t="s">
        <v>90</v>
      </c>
      <c r="AG16" s="201" t="s">
        <v>91</v>
      </c>
      <c r="AH16" s="96" t="s">
        <v>342</v>
      </c>
      <c r="AK16" s="201" t="s">
        <v>148</v>
      </c>
      <c r="AL16" s="201" t="s">
        <v>149</v>
      </c>
      <c r="AM16" s="201" t="s">
        <v>150</v>
      </c>
      <c r="AN16" s="201" t="s">
        <v>151</v>
      </c>
      <c r="AO16" s="201" t="s">
        <v>152</v>
      </c>
      <c r="AP16" s="201" t="s">
        <v>153</v>
      </c>
      <c r="AQ16" s="201" t="s">
        <v>154</v>
      </c>
      <c r="AR16" s="201" t="s">
        <v>155</v>
      </c>
      <c r="AS16" s="201" t="s">
        <v>156</v>
      </c>
    </row>
    <row r="17" spans="2:45" s="94" customFormat="1">
      <c r="B17" s="94" t="s">
        <v>343</v>
      </c>
      <c r="D17" s="202"/>
      <c r="E17" s="202"/>
      <c r="F17" s="202"/>
      <c r="G17" s="202">
        <v>9917.2000000000007</v>
      </c>
      <c r="H17" s="202">
        <v>12077.7</v>
      </c>
      <c r="I17" s="202">
        <v>14856.9</v>
      </c>
      <c r="J17" s="202">
        <v>16643.599999999999</v>
      </c>
      <c r="L17" s="94" t="s">
        <v>343</v>
      </c>
      <c r="N17" s="202">
        <v>31942.5</v>
      </c>
      <c r="O17" s="202">
        <v>34453.699999999997</v>
      </c>
      <c r="P17" s="202">
        <v>26279.200000000001</v>
      </c>
      <c r="Q17" s="202">
        <v>35523.599999999999</v>
      </c>
      <c r="R17" s="202">
        <v>40496.1</v>
      </c>
      <c r="S17" s="202">
        <v>42939.1</v>
      </c>
      <c r="T17" s="203">
        <v>45812.800000000003</v>
      </c>
      <c r="U17" s="203">
        <v>46554.400000000001</v>
      </c>
      <c r="W17" s="94" t="s">
        <v>343</v>
      </c>
      <c r="Y17" s="203">
        <v>37656</v>
      </c>
      <c r="Z17" s="203">
        <v>40552</v>
      </c>
      <c r="AA17" s="203">
        <v>24302</v>
      </c>
      <c r="AB17" s="203">
        <v>53749</v>
      </c>
      <c r="AC17" s="203">
        <v>54785</v>
      </c>
      <c r="AD17" s="203"/>
      <c r="AE17" s="203"/>
      <c r="AF17" s="203">
        <f>16092805/2360</f>
        <v>6818.9851694915251</v>
      </c>
      <c r="AG17" s="203">
        <f>13489839/1665</f>
        <v>8102.0054054054053</v>
      </c>
      <c r="AI17" s="94" t="s">
        <v>343</v>
      </c>
      <c r="AK17" s="203">
        <f>9881606/1039</f>
        <v>9510.6891241578433</v>
      </c>
      <c r="AL17" s="203">
        <f>7380827/639</f>
        <v>11550.589984350549</v>
      </c>
      <c r="AM17" s="203">
        <f>6425039/559</f>
        <v>11493.808586762076</v>
      </c>
      <c r="AN17" s="203">
        <f>5525787/521</f>
        <v>10606.117082533588</v>
      </c>
      <c r="AO17" s="203">
        <f>5171943/487</f>
        <v>10620.006160164272</v>
      </c>
      <c r="AP17" s="203">
        <f>4925172/444</f>
        <v>11092.72972972973</v>
      </c>
      <c r="AQ17" s="203">
        <f>4946473/408</f>
        <v>12123.708333333334</v>
      </c>
      <c r="AR17" s="203">
        <f>5036112/411</f>
        <v>12253.313868613139</v>
      </c>
      <c r="AS17" s="203">
        <f>5246643/376</f>
        <v>13953.837765957447</v>
      </c>
    </row>
    <row r="18" spans="2:45" s="94" customFormat="1">
      <c r="B18" s="94" t="s">
        <v>344</v>
      </c>
      <c r="D18" s="202"/>
      <c r="E18" s="202"/>
      <c r="F18" s="202"/>
      <c r="G18" s="202">
        <v>3072.7</v>
      </c>
      <c r="H18" s="202">
        <v>3987.1</v>
      </c>
      <c r="I18" s="202">
        <v>5623</v>
      </c>
      <c r="J18" s="202">
        <v>6452.9</v>
      </c>
      <c r="L18" s="94" t="s">
        <v>344</v>
      </c>
      <c r="N18" s="202">
        <v>12030.447</v>
      </c>
      <c r="O18" s="202">
        <v>12880.516</v>
      </c>
      <c r="P18" s="202">
        <v>9822.3799999999992</v>
      </c>
      <c r="Q18" s="202">
        <v>13625.512000000001</v>
      </c>
      <c r="R18" s="202">
        <v>15563.6</v>
      </c>
      <c r="S18" s="202">
        <v>17029.7</v>
      </c>
      <c r="T18" s="203">
        <v>1168.68</v>
      </c>
      <c r="U18" s="203">
        <v>1255.4100000000001</v>
      </c>
      <c r="W18" s="94" t="s">
        <v>344</v>
      </c>
      <c r="Y18" s="203">
        <v>1800</v>
      </c>
      <c r="Z18" s="203">
        <v>1992.9</v>
      </c>
      <c r="AA18" s="203"/>
      <c r="AB18" s="203">
        <v>26787</v>
      </c>
      <c r="AC18" s="203">
        <v>27001.599999999999</v>
      </c>
      <c r="AD18" s="203"/>
      <c r="AE18" s="203"/>
      <c r="AF18" s="203">
        <f>87857/2360*100</f>
        <v>3722.7542372881358</v>
      </c>
      <c r="AG18" s="203">
        <f>71454/1665*100</f>
        <v>4291.531531531532</v>
      </c>
      <c r="AI18" s="94" t="s">
        <v>344</v>
      </c>
      <c r="AK18" s="203">
        <f>52794/1039*100</f>
        <v>5081.2319538017327</v>
      </c>
      <c r="AL18" s="203">
        <f>35739/639*100</f>
        <v>5592.9577464788736</v>
      </c>
      <c r="AM18" s="203">
        <f>29732/559*100</f>
        <v>5318.7835420393558</v>
      </c>
      <c r="AN18" s="203">
        <f>26097/521*100</f>
        <v>5009.0211132437616</v>
      </c>
      <c r="AO18" s="203">
        <f>25084/487*100</f>
        <v>5150.7186858316227</v>
      </c>
      <c r="AP18" s="203">
        <f>24635/444*100</f>
        <v>5548.4234234234236</v>
      </c>
      <c r="AQ18" s="203">
        <f>25297/408*100</f>
        <v>6200.245098039215</v>
      </c>
      <c r="AR18" s="203">
        <f>25846/411*100</f>
        <v>6288.5644768856446</v>
      </c>
      <c r="AS18" s="203">
        <f>26786/376*100</f>
        <v>7123.9361702127653</v>
      </c>
    </row>
    <row r="19" spans="2:45" s="94" customFormat="1">
      <c r="B19" s="94" t="s">
        <v>345</v>
      </c>
      <c r="D19" s="202"/>
      <c r="E19" s="202"/>
      <c r="F19" s="202"/>
      <c r="G19" s="202">
        <v>192.7</v>
      </c>
      <c r="H19" s="202">
        <v>229</v>
      </c>
      <c r="I19" s="202">
        <v>228.6</v>
      </c>
      <c r="J19" s="202">
        <v>227.5</v>
      </c>
      <c r="L19" s="94" t="s">
        <v>345</v>
      </c>
      <c r="N19" s="202">
        <v>247.1</v>
      </c>
      <c r="O19" s="202">
        <v>245.8</v>
      </c>
      <c r="P19" s="202">
        <v>225.4</v>
      </c>
      <c r="Q19" s="202">
        <v>241.9</v>
      </c>
      <c r="R19" s="202">
        <v>255.5</v>
      </c>
      <c r="S19" s="202">
        <v>252.6</v>
      </c>
      <c r="T19" s="203">
        <v>255.1</v>
      </c>
      <c r="U19" s="203">
        <v>269.7</v>
      </c>
      <c r="W19" s="94" t="s">
        <v>345</v>
      </c>
      <c r="Y19" s="203">
        <f>Y18/Y17*1000</f>
        <v>47.801147227533463</v>
      </c>
      <c r="Z19" s="203">
        <f t="shared" ref="Z19:AC19" si="0">Z18/Z17*1000</f>
        <v>49.144308542118765</v>
      </c>
      <c r="AA19" s="203">
        <f t="shared" si="0"/>
        <v>0</v>
      </c>
      <c r="AB19" s="203">
        <f t="shared" si="0"/>
        <v>498.37206273605091</v>
      </c>
      <c r="AC19" s="203">
        <f t="shared" si="0"/>
        <v>492.86483526512728</v>
      </c>
      <c r="AD19" s="203"/>
      <c r="AE19" s="203"/>
      <c r="AF19" s="203">
        <v>546</v>
      </c>
      <c r="AG19" s="203">
        <v>530</v>
      </c>
      <c r="AI19" s="94" t="s">
        <v>345</v>
      </c>
      <c r="AK19" s="203">
        <v>534</v>
      </c>
      <c r="AL19" s="203">
        <v>484</v>
      </c>
      <c r="AM19" s="203">
        <v>463</v>
      </c>
      <c r="AN19" s="203">
        <v>472</v>
      </c>
      <c r="AO19" s="203">
        <v>485</v>
      </c>
      <c r="AP19" s="203">
        <v>500</v>
      </c>
      <c r="AQ19" s="203">
        <v>511</v>
      </c>
      <c r="AR19" s="203">
        <v>513</v>
      </c>
      <c r="AS19" s="203">
        <v>511</v>
      </c>
    </row>
    <row r="21" spans="2:45">
      <c r="B21" s="2" t="s">
        <v>351</v>
      </c>
      <c r="D21" s="61" t="s">
        <v>40</v>
      </c>
      <c r="E21" s="61" t="s">
        <v>41</v>
      </c>
      <c r="F21" s="61" t="s">
        <v>42</v>
      </c>
      <c r="G21" s="61" t="s">
        <v>43</v>
      </c>
      <c r="H21" s="61" t="s">
        <v>45</v>
      </c>
      <c r="I21" s="61" t="s">
        <v>46</v>
      </c>
      <c r="J21" s="61" t="s">
        <v>47</v>
      </c>
      <c r="L21" s="2" t="s">
        <v>351</v>
      </c>
      <c r="N21" s="61" t="s">
        <v>48</v>
      </c>
      <c r="O21" s="61" t="s">
        <v>49</v>
      </c>
      <c r="P21" s="61" t="s">
        <v>50</v>
      </c>
      <c r="Q21" s="61" t="s">
        <v>51</v>
      </c>
      <c r="R21" s="61" t="s">
        <v>52</v>
      </c>
      <c r="S21" s="61" t="s">
        <v>53</v>
      </c>
      <c r="T21" s="200" t="s">
        <v>54</v>
      </c>
      <c r="U21" s="200" t="s">
        <v>59</v>
      </c>
      <c r="W21" s="2" t="s">
        <v>351</v>
      </c>
      <c r="Y21" s="200" t="s">
        <v>60</v>
      </c>
      <c r="Z21" s="200" t="s">
        <v>61</v>
      </c>
      <c r="AA21" s="200" t="s">
        <v>62</v>
      </c>
      <c r="AB21" s="200" t="s">
        <v>63</v>
      </c>
      <c r="AC21" s="200" t="s">
        <v>64</v>
      </c>
      <c r="AD21" s="200" t="s">
        <v>65</v>
      </c>
      <c r="AE21" s="201" t="s">
        <v>89</v>
      </c>
      <c r="AF21" s="201" t="s">
        <v>90</v>
      </c>
      <c r="AG21" s="201" t="s">
        <v>91</v>
      </c>
      <c r="AI21" s="2" t="s">
        <v>351</v>
      </c>
      <c r="AK21" s="201" t="s">
        <v>148</v>
      </c>
      <c r="AL21" s="201" t="s">
        <v>149</v>
      </c>
      <c r="AM21" s="201" t="s">
        <v>150</v>
      </c>
      <c r="AN21" s="201" t="s">
        <v>151</v>
      </c>
      <c r="AO21" s="201" t="s">
        <v>152</v>
      </c>
      <c r="AP21" s="201" t="s">
        <v>153</v>
      </c>
      <c r="AQ21" s="201" t="s">
        <v>154</v>
      </c>
      <c r="AR21" s="201" t="s">
        <v>155</v>
      </c>
      <c r="AS21" s="201" t="s">
        <v>156</v>
      </c>
    </row>
    <row r="22" spans="2:45" s="101" customFormat="1">
      <c r="C22" s="101" t="s">
        <v>355</v>
      </c>
      <c r="D22" s="204"/>
      <c r="E22" s="204"/>
      <c r="F22" s="204"/>
      <c r="G22" s="204"/>
      <c r="H22" s="204"/>
      <c r="I22" s="204"/>
      <c r="J22" s="204"/>
      <c r="M22" s="101" t="s">
        <v>355</v>
      </c>
      <c r="N22" s="204"/>
      <c r="O22" s="204"/>
      <c r="P22" s="204"/>
      <c r="Q22" s="204"/>
      <c r="R22" s="204"/>
      <c r="S22" s="204"/>
      <c r="T22" s="205"/>
      <c r="U22" s="205"/>
      <c r="X22" s="101" t="s">
        <v>355</v>
      </c>
      <c r="Y22" s="205"/>
      <c r="Z22" s="205"/>
      <c r="AA22" s="205"/>
      <c r="AB22" s="205"/>
      <c r="AC22" s="205"/>
      <c r="AD22" s="205"/>
      <c r="AE22" s="206"/>
      <c r="AF22" s="206">
        <v>22.09</v>
      </c>
      <c r="AG22" s="206">
        <v>20.329999999999998</v>
      </c>
      <c r="AJ22" s="101" t="s">
        <v>355</v>
      </c>
      <c r="AK22" s="206">
        <v>19.59</v>
      </c>
      <c r="AL22" s="206">
        <v>17.97</v>
      </c>
      <c r="AM22" s="206">
        <v>17</v>
      </c>
      <c r="AN22" s="206">
        <v>16.309999999999999</v>
      </c>
      <c r="AO22" s="206">
        <v>16.07</v>
      </c>
      <c r="AP22" s="206">
        <v>15.6</v>
      </c>
      <c r="AQ22" s="206">
        <v>15.43</v>
      </c>
      <c r="AR22" s="206">
        <v>15.35</v>
      </c>
      <c r="AS22" s="206">
        <v>15.23</v>
      </c>
    </row>
    <row r="23" spans="2:45" s="14" customFormat="1">
      <c r="C23" s="14" t="s">
        <v>358</v>
      </c>
      <c r="D23" s="18"/>
      <c r="E23" s="18"/>
      <c r="F23" s="18"/>
      <c r="G23" s="18">
        <v>1.5</v>
      </c>
      <c r="H23" s="18">
        <v>1.6</v>
      </c>
      <c r="I23" s="18"/>
      <c r="J23" s="18"/>
      <c r="M23" s="14" t="s">
        <v>358</v>
      </c>
      <c r="N23" s="18"/>
      <c r="O23" s="289">
        <v>5.3</v>
      </c>
      <c r="P23" s="18"/>
      <c r="Q23" s="18"/>
      <c r="R23" s="18"/>
      <c r="S23" s="18"/>
      <c r="T23" s="294">
        <v>10.8</v>
      </c>
      <c r="U23" s="294">
        <v>11.3</v>
      </c>
      <c r="X23" s="14" t="s">
        <v>358</v>
      </c>
      <c r="Y23" s="207">
        <v>2.7</v>
      </c>
      <c r="Z23" s="208">
        <v>3.7</v>
      </c>
      <c r="AA23" s="208">
        <v>3.8</v>
      </c>
      <c r="AB23" s="294">
        <v>8.3000000000000007</v>
      </c>
      <c r="AC23" s="294">
        <v>9</v>
      </c>
      <c r="AD23" s="208">
        <v>2.2000000000000002</v>
      </c>
      <c r="AE23" s="209"/>
      <c r="AF23" s="209"/>
      <c r="AG23" s="209"/>
      <c r="AJ23" s="14" t="s">
        <v>358</v>
      </c>
      <c r="AK23" s="209"/>
      <c r="AL23" s="209"/>
      <c r="AM23" s="209"/>
      <c r="AN23" s="209"/>
      <c r="AO23" s="209"/>
      <c r="AP23" s="209"/>
      <c r="AQ23" s="209"/>
      <c r="AR23" s="209"/>
      <c r="AS23" s="209"/>
    </row>
    <row r="24" spans="2:45" s="14" customFormat="1">
      <c r="C24" s="14" t="s">
        <v>359</v>
      </c>
      <c r="D24" s="18"/>
      <c r="E24" s="18"/>
      <c r="F24" s="18"/>
      <c r="G24" s="18">
        <v>1.2</v>
      </c>
      <c r="H24" s="18">
        <v>1.3</v>
      </c>
      <c r="I24" s="18"/>
      <c r="J24" s="18"/>
      <c r="M24" s="14" t="s">
        <v>359</v>
      </c>
      <c r="N24" s="18"/>
      <c r="O24" s="290"/>
      <c r="P24" s="18"/>
      <c r="Q24" s="18"/>
      <c r="R24" s="18"/>
      <c r="S24" s="18"/>
      <c r="T24" s="289"/>
      <c r="U24" s="289"/>
      <c r="X24" s="14" t="s">
        <v>359</v>
      </c>
      <c r="Y24" s="210">
        <v>4</v>
      </c>
      <c r="Z24" s="208">
        <v>5.9</v>
      </c>
      <c r="AA24" s="208">
        <v>6</v>
      </c>
      <c r="AB24" s="290"/>
      <c r="AC24" s="290"/>
      <c r="AD24" s="208">
        <v>8.3000000000000007</v>
      </c>
      <c r="AE24" s="209"/>
      <c r="AF24" s="209"/>
      <c r="AG24" s="209"/>
      <c r="AJ24" s="14" t="s">
        <v>359</v>
      </c>
      <c r="AK24" s="209"/>
      <c r="AL24" s="209"/>
      <c r="AM24" s="209"/>
      <c r="AN24" s="209"/>
      <c r="AO24" s="209"/>
      <c r="AP24" s="209"/>
      <c r="AQ24" s="209"/>
      <c r="AR24" s="209"/>
      <c r="AS24" s="209"/>
    </row>
    <row r="25" spans="2:45" s="14" customFormat="1">
      <c r="C25" s="14" t="s">
        <v>360</v>
      </c>
      <c r="D25" s="18"/>
      <c r="E25" s="18"/>
      <c r="F25" s="18"/>
      <c r="G25" s="291" t="s">
        <v>399</v>
      </c>
      <c r="H25" s="291" t="s">
        <v>400</v>
      </c>
      <c r="I25" s="18"/>
      <c r="J25" s="18"/>
      <c r="M25" s="14" t="s">
        <v>360</v>
      </c>
      <c r="N25" s="18"/>
      <c r="O25" s="290"/>
      <c r="P25" s="18"/>
      <c r="Q25" s="18"/>
      <c r="R25" s="18"/>
      <c r="S25" s="18"/>
      <c r="T25" s="289"/>
      <c r="U25" s="289"/>
      <c r="X25" s="14" t="s">
        <v>360</v>
      </c>
      <c r="Y25" s="210">
        <v>8.8000000000000007</v>
      </c>
      <c r="Z25" s="209">
        <v>11.7</v>
      </c>
      <c r="AA25" s="209">
        <v>12.7</v>
      </c>
      <c r="AB25" s="209">
        <v>13.5</v>
      </c>
      <c r="AC25" s="209">
        <v>15.6</v>
      </c>
      <c r="AD25" s="209">
        <v>14.8</v>
      </c>
      <c r="AE25" s="209"/>
      <c r="AF25" s="209"/>
      <c r="AG25" s="209"/>
      <c r="AJ25" s="14" t="s">
        <v>360</v>
      </c>
      <c r="AK25" s="209"/>
      <c r="AL25" s="209"/>
      <c r="AM25" s="209"/>
      <c r="AN25" s="209"/>
      <c r="AO25" s="209"/>
      <c r="AP25" s="209"/>
      <c r="AQ25" s="209"/>
      <c r="AR25" s="209"/>
      <c r="AS25" s="209"/>
    </row>
    <row r="26" spans="2:45" s="94" customFormat="1">
      <c r="C26" s="94" t="s">
        <v>346</v>
      </c>
      <c r="D26" s="202"/>
      <c r="E26" s="202"/>
      <c r="F26" s="202"/>
      <c r="G26" s="292"/>
      <c r="H26" s="292"/>
      <c r="I26" s="202"/>
      <c r="J26" s="202"/>
      <c r="M26" s="94" t="s">
        <v>346</v>
      </c>
      <c r="N26" s="202"/>
      <c r="O26" s="202">
        <v>6.7</v>
      </c>
      <c r="P26" s="202"/>
      <c r="Q26" s="202"/>
      <c r="R26" s="202"/>
      <c r="S26" s="202"/>
      <c r="T26" s="203">
        <v>5.0999999999999996</v>
      </c>
      <c r="U26" s="203">
        <v>7.5</v>
      </c>
      <c r="X26" s="94" t="s">
        <v>346</v>
      </c>
      <c r="Y26" s="203">
        <v>70.099999999999994</v>
      </c>
      <c r="Z26" s="203">
        <v>72</v>
      </c>
      <c r="AA26" s="203">
        <v>72.7</v>
      </c>
      <c r="AB26" s="203">
        <v>76.5</v>
      </c>
      <c r="AC26" s="203">
        <v>74.099999999999994</v>
      </c>
      <c r="AD26" s="203">
        <f>49.3+25.4</f>
        <v>74.699999999999989</v>
      </c>
      <c r="AE26" s="203"/>
      <c r="AF26" s="203"/>
      <c r="AG26" s="203"/>
      <c r="AJ26" s="94" t="s">
        <v>346</v>
      </c>
      <c r="AK26" s="203"/>
      <c r="AL26" s="203"/>
      <c r="AM26" s="203"/>
      <c r="AN26" s="203"/>
      <c r="AO26" s="203"/>
      <c r="AP26" s="203"/>
      <c r="AQ26" s="203"/>
      <c r="AR26" s="203"/>
      <c r="AS26" s="203"/>
    </row>
    <row r="27" spans="2:45" s="94" customFormat="1">
      <c r="C27" s="94" t="s">
        <v>348</v>
      </c>
      <c r="D27" s="202"/>
      <c r="E27" s="202"/>
      <c r="F27" s="202"/>
      <c r="G27" s="293" t="s">
        <v>401</v>
      </c>
      <c r="H27" s="293" t="s">
        <v>402</v>
      </c>
      <c r="I27" s="202"/>
      <c r="J27" s="202"/>
      <c r="M27" s="94" t="s">
        <v>348</v>
      </c>
      <c r="N27" s="202"/>
      <c r="O27" s="202">
        <v>29.8</v>
      </c>
      <c r="P27" s="202"/>
      <c r="Q27" s="202"/>
      <c r="R27" s="202"/>
      <c r="S27" s="202"/>
      <c r="T27" s="203">
        <v>26.7</v>
      </c>
      <c r="U27" s="203">
        <v>27.7</v>
      </c>
      <c r="X27" s="94" t="s">
        <v>348</v>
      </c>
      <c r="Y27" s="203">
        <v>12.4</v>
      </c>
      <c r="Z27" s="203">
        <v>6.4</v>
      </c>
      <c r="AA27" s="203">
        <v>4.9000000000000004</v>
      </c>
      <c r="AB27" s="298">
        <v>45.3</v>
      </c>
      <c r="AC27" s="295">
        <v>44.6</v>
      </c>
      <c r="AD27" s="203">
        <v>0</v>
      </c>
      <c r="AE27" s="203"/>
      <c r="AF27" s="203"/>
      <c r="AG27" s="203"/>
      <c r="AJ27" s="94" t="s">
        <v>348</v>
      </c>
      <c r="AK27" s="203"/>
      <c r="AL27" s="203"/>
      <c r="AM27" s="203"/>
      <c r="AN27" s="203"/>
      <c r="AO27" s="203"/>
      <c r="AP27" s="203"/>
      <c r="AQ27" s="203"/>
      <c r="AR27" s="203"/>
      <c r="AS27" s="203"/>
    </row>
    <row r="28" spans="2:45" s="94" customFormat="1">
      <c r="C28" s="94" t="s">
        <v>347</v>
      </c>
      <c r="D28" s="202"/>
      <c r="E28" s="202"/>
      <c r="F28" s="202"/>
      <c r="G28" s="292"/>
      <c r="H28" s="292"/>
      <c r="I28" s="202"/>
      <c r="J28" s="202"/>
      <c r="M28" s="94" t="s">
        <v>347</v>
      </c>
      <c r="N28" s="202"/>
      <c r="O28" s="202">
        <v>26.2</v>
      </c>
      <c r="P28" s="202"/>
      <c r="Q28" s="202"/>
      <c r="R28" s="202"/>
      <c r="S28" s="202"/>
      <c r="T28" s="203">
        <v>27.3</v>
      </c>
      <c r="U28" s="203">
        <v>24.8</v>
      </c>
      <c r="X28" s="94" t="s">
        <v>347</v>
      </c>
      <c r="Y28" s="295">
        <v>2.1</v>
      </c>
      <c r="Z28" s="295">
        <v>0.4</v>
      </c>
      <c r="AA28" s="295">
        <v>0</v>
      </c>
      <c r="AB28" s="290"/>
      <c r="AC28" s="290"/>
      <c r="AD28" s="295">
        <v>0</v>
      </c>
      <c r="AE28" s="295"/>
      <c r="AF28" s="295"/>
      <c r="AG28" s="295"/>
      <c r="AJ28" s="94" t="s">
        <v>347</v>
      </c>
      <c r="AK28" s="203"/>
      <c r="AL28" s="203"/>
      <c r="AM28" s="203"/>
      <c r="AN28" s="203"/>
      <c r="AO28" s="203"/>
      <c r="AP28" s="203"/>
      <c r="AQ28" s="203"/>
      <c r="AR28" s="203"/>
      <c r="AS28" s="203"/>
    </row>
    <row r="29" spans="2:45" s="94" customFormat="1">
      <c r="C29" s="94" t="s">
        <v>349</v>
      </c>
      <c r="D29" s="202"/>
      <c r="E29" s="202"/>
      <c r="F29" s="202"/>
      <c r="G29" s="211" t="s">
        <v>403</v>
      </c>
      <c r="H29" s="211" t="s">
        <v>404</v>
      </c>
      <c r="I29" s="202"/>
      <c r="J29" s="202"/>
      <c r="M29" s="94" t="s">
        <v>349</v>
      </c>
      <c r="N29" s="202"/>
      <c r="O29" s="202">
        <v>6.7</v>
      </c>
      <c r="P29" s="202"/>
      <c r="Q29" s="202"/>
      <c r="R29" s="202"/>
      <c r="S29" s="202"/>
      <c r="T29" s="203">
        <v>10.6</v>
      </c>
      <c r="U29" s="203">
        <v>9.9</v>
      </c>
      <c r="X29" s="94" t="s">
        <v>349</v>
      </c>
      <c r="Y29" s="290"/>
      <c r="Z29" s="290"/>
      <c r="AA29" s="290"/>
      <c r="AB29" s="290"/>
      <c r="AC29" s="290"/>
      <c r="AD29" s="290"/>
      <c r="AE29" s="297"/>
      <c r="AF29" s="297"/>
      <c r="AG29" s="297"/>
      <c r="AJ29" s="94" t="s">
        <v>349</v>
      </c>
      <c r="AK29" s="203"/>
      <c r="AL29" s="203"/>
      <c r="AM29" s="203"/>
      <c r="AN29" s="203"/>
      <c r="AO29" s="203"/>
      <c r="AP29" s="203"/>
      <c r="AQ29" s="203"/>
      <c r="AR29" s="203"/>
      <c r="AS29" s="203"/>
    </row>
    <row r="30" spans="2:45" s="94" customFormat="1">
      <c r="C30" s="94" t="s">
        <v>350</v>
      </c>
      <c r="D30" s="202"/>
      <c r="E30" s="202"/>
      <c r="F30" s="202"/>
      <c r="G30" s="211" t="s">
        <v>405</v>
      </c>
      <c r="H30" s="211" t="s">
        <v>406</v>
      </c>
      <c r="I30" s="202"/>
      <c r="J30" s="202"/>
      <c r="M30" s="94" t="s">
        <v>350</v>
      </c>
      <c r="N30" s="202"/>
      <c r="O30" s="202">
        <v>25.3</v>
      </c>
      <c r="P30" s="202"/>
      <c r="Q30" s="202"/>
      <c r="R30" s="202"/>
      <c r="S30" s="202"/>
      <c r="T30" s="203">
        <v>19.399999999999999</v>
      </c>
      <c r="U30" s="203">
        <v>18.8</v>
      </c>
      <c r="X30" s="94" t="s">
        <v>350</v>
      </c>
      <c r="Y30" s="203">
        <v>0</v>
      </c>
      <c r="Z30" s="203">
        <v>0</v>
      </c>
      <c r="AA30" s="203">
        <v>0</v>
      </c>
      <c r="AB30" s="290"/>
      <c r="AC30" s="290"/>
      <c r="AD30" s="203">
        <v>0</v>
      </c>
      <c r="AE30" s="203"/>
      <c r="AF30" s="203"/>
      <c r="AG30" s="203"/>
      <c r="AJ30" s="94" t="s">
        <v>350</v>
      </c>
      <c r="AK30" s="203"/>
      <c r="AL30" s="203"/>
      <c r="AM30" s="203"/>
      <c r="AN30" s="203"/>
      <c r="AO30" s="203"/>
      <c r="AP30" s="203"/>
      <c r="AQ30" s="203"/>
      <c r="AR30" s="203"/>
      <c r="AS30" s="203"/>
    </row>
    <row r="32" spans="2:45">
      <c r="D32" s="61" t="s">
        <v>40</v>
      </c>
      <c r="E32" s="61" t="s">
        <v>41</v>
      </c>
      <c r="F32" s="61" t="s">
        <v>42</v>
      </c>
      <c r="G32" s="61" t="s">
        <v>43</v>
      </c>
      <c r="H32" s="61" t="s">
        <v>45</v>
      </c>
      <c r="I32" s="61" t="s">
        <v>46</v>
      </c>
      <c r="J32" s="61" t="s">
        <v>47</v>
      </c>
      <c r="N32" s="61" t="s">
        <v>48</v>
      </c>
      <c r="O32" s="61" t="s">
        <v>49</v>
      </c>
      <c r="P32" s="61" t="s">
        <v>50</v>
      </c>
      <c r="Q32" s="61" t="s">
        <v>51</v>
      </c>
      <c r="R32" s="61" t="s">
        <v>52</v>
      </c>
      <c r="S32" s="61" t="s">
        <v>53</v>
      </c>
      <c r="T32" s="200" t="s">
        <v>54</v>
      </c>
      <c r="U32" s="200" t="s">
        <v>59</v>
      </c>
      <c r="Y32" s="200" t="s">
        <v>60</v>
      </c>
      <c r="Z32" s="200" t="s">
        <v>61</v>
      </c>
      <c r="AA32" s="200" t="s">
        <v>62</v>
      </c>
      <c r="AB32" s="200" t="s">
        <v>63</v>
      </c>
      <c r="AC32" s="200" t="s">
        <v>64</v>
      </c>
      <c r="AD32" s="200" t="s">
        <v>65</v>
      </c>
      <c r="AE32" s="201" t="s">
        <v>89</v>
      </c>
      <c r="AF32" s="201" t="s">
        <v>90</v>
      </c>
      <c r="AG32" s="201" t="s">
        <v>91</v>
      </c>
      <c r="AK32" s="201" t="s">
        <v>148</v>
      </c>
      <c r="AL32" s="201" t="s">
        <v>149</v>
      </c>
      <c r="AM32" s="201" t="s">
        <v>150</v>
      </c>
      <c r="AN32" s="201" t="s">
        <v>151</v>
      </c>
      <c r="AO32" s="201" t="s">
        <v>152</v>
      </c>
      <c r="AP32" s="201" t="s">
        <v>153</v>
      </c>
      <c r="AQ32" s="201" t="s">
        <v>154</v>
      </c>
      <c r="AR32" s="201" t="s">
        <v>155</v>
      </c>
      <c r="AS32" s="201" t="s">
        <v>156</v>
      </c>
    </row>
    <row r="33" spans="1:45" s="94" customFormat="1">
      <c r="B33" s="2" t="s">
        <v>352</v>
      </c>
      <c r="D33" s="202"/>
      <c r="E33" s="202"/>
      <c r="F33" s="202"/>
      <c r="G33" s="202">
        <v>2.6</v>
      </c>
      <c r="H33" s="202">
        <v>2.4</v>
      </c>
      <c r="I33" s="202">
        <v>3.1</v>
      </c>
      <c r="J33" s="202">
        <v>4.5999999999999996</v>
      </c>
      <c r="L33" s="2" t="s">
        <v>352</v>
      </c>
      <c r="N33" s="202">
        <v>3.1</v>
      </c>
      <c r="O33" s="202">
        <v>2.2999999999999998</v>
      </c>
      <c r="P33" s="202">
        <v>5.3</v>
      </c>
      <c r="Q33" s="202">
        <v>4.3</v>
      </c>
      <c r="R33" s="202">
        <v>2.9</v>
      </c>
      <c r="S33" s="202">
        <v>3</v>
      </c>
      <c r="T33" s="203">
        <v>6.5</v>
      </c>
      <c r="U33" s="203">
        <v>6.9</v>
      </c>
      <c r="W33" s="2" t="s">
        <v>352</v>
      </c>
      <c r="Y33" s="203">
        <v>2.1</v>
      </c>
      <c r="Z33" s="203">
        <v>1.9</v>
      </c>
      <c r="AA33" s="203">
        <v>2.2000000000000002</v>
      </c>
      <c r="AB33" s="203"/>
      <c r="AC33" s="203"/>
      <c r="AD33" s="203"/>
      <c r="AE33" s="203"/>
      <c r="AF33" s="203"/>
      <c r="AG33" s="203"/>
      <c r="AI33" s="2" t="s">
        <v>352</v>
      </c>
      <c r="AK33" s="203"/>
      <c r="AL33" s="203"/>
      <c r="AM33" s="203"/>
      <c r="AN33" s="203"/>
      <c r="AO33" s="203"/>
      <c r="AP33" s="203"/>
      <c r="AQ33" s="203"/>
      <c r="AR33" s="203"/>
      <c r="AS33" s="203"/>
    </row>
    <row r="34" spans="1:45" s="94" customFormat="1">
      <c r="B34" s="94" t="s">
        <v>353</v>
      </c>
      <c r="D34" s="202"/>
      <c r="E34" s="202"/>
      <c r="F34" s="202"/>
      <c r="G34" s="202"/>
      <c r="H34" s="202"/>
      <c r="I34" s="202"/>
      <c r="J34" s="202"/>
      <c r="L34" s="94" t="s">
        <v>353</v>
      </c>
      <c r="N34" s="202"/>
      <c r="O34" s="202">
        <v>2.8</v>
      </c>
      <c r="P34" s="202">
        <v>4.5</v>
      </c>
      <c r="Q34" s="202">
        <v>3.2</v>
      </c>
      <c r="R34" s="202">
        <v>5.0999999999999996</v>
      </c>
      <c r="S34" s="202">
        <v>5.7</v>
      </c>
      <c r="T34" s="203">
        <v>4.4000000000000004</v>
      </c>
      <c r="U34" s="203">
        <v>5</v>
      </c>
      <c r="W34" s="94" t="s">
        <v>353</v>
      </c>
      <c r="Y34" s="203">
        <v>3.1</v>
      </c>
      <c r="Z34" s="203">
        <v>4.8</v>
      </c>
      <c r="AA34" s="203">
        <v>6.1</v>
      </c>
      <c r="AB34" s="203">
        <v>6</v>
      </c>
      <c r="AC34" s="203">
        <v>5.5</v>
      </c>
      <c r="AD34" s="203">
        <v>5.9</v>
      </c>
      <c r="AE34" s="203"/>
      <c r="AF34" s="203"/>
      <c r="AG34" s="203"/>
      <c r="AI34" s="94" t="s">
        <v>353</v>
      </c>
      <c r="AK34" s="203"/>
      <c r="AL34" s="203"/>
      <c r="AM34" s="203"/>
      <c r="AN34" s="203"/>
      <c r="AO34" s="203"/>
      <c r="AP34" s="203"/>
      <c r="AQ34" s="203"/>
      <c r="AR34" s="203"/>
      <c r="AS34" s="203"/>
    </row>
    <row r="35" spans="1:45" s="94" customFormat="1">
      <c r="T35" s="98"/>
      <c r="U35" s="98"/>
      <c r="Y35" s="98"/>
      <c r="Z35" s="98"/>
      <c r="AA35" s="98"/>
      <c r="AB35" s="98"/>
      <c r="AC35" s="98"/>
      <c r="AD35" s="98"/>
      <c r="AE35" s="98"/>
      <c r="AF35" s="98"/>
      <c r="AG35" s="98"/>
      <c r="AK35" s="98"/>
      <c r="AL35" s="98"/>
      <c r="AM35" s="98"/>
      <c r="AN35" s="98"/>
      <c r="AO35" s="98"/>
      <c r="AP35" s="98"/>
      <c r="AQ35" s="98"/>
      <c r="AR35" s="98"/>
      <c r="AS35" s="98"/>
    </row>
    <row r="36" spans="1:45" s="94" customFormat="1">
      <c r="A36" s="95" t="s">
        <v>397</v>
      </c>
      <c r="D36" s="61" t="s">
        <v>40</v>
      </c>
      <c r="E36" s="61" t="s">
        <v>41</v>
      </c>
      <c r="F36" s="61" t="s">
        <v>42</v>
      </c>
      <c r="G36" s="61" t="s">
        <v>43</v>
      </c>
      <c r="H36" s="61" t="s">
        <v>45</v>
      </c>
      <c r="I36" s="61" t="s">
        <v>46</v>
      </c>
      <c r="J36" s="61" t="s">
        <v>47</v>
      </c>
      <c r="K36" s="95" t="s">
        <v>397</v>
      </c>
      <c r="N36" s="61" t="s">
        <v>48</v>
      </c>
      <c r="O36" s="61" t="s">
        <v>49</v>
      </c>
      <c r="P36" s="61" t="s">
        <v>50</v>
      </c>
      <c r="Q36" s="61" t="s">
        <v>51</v>
      </c>
      <c r="R36" s="61" t="s">
        <v>52</v>
      </c>
      <c r="S36" s="61" t="s">
        <v>53</v>
      </c>
      <c r="T36" s="200" t="s">
        <v>54</v>
      </c>
      <c r="U36" s="200" t="s">
        <v>59</v>
      </c>
      <c r="V36" s="95" t="s">
        <v>397</v>
      </c>
      <c r="Y36" s="200" t="s">
        <v>60</v>
      </c>
      <c r="Z36" s="200" t="s">
        <v>61</v>
      </c>
      <c r="AA36" s="200" t="s">
        <v>62</v>
      </c>
      <c r="AB36" s="200" t="s">
        <v>63</v>
      </c>
      <c r="AC36" s="200" t="s">
        <v>64</v>
      </c>
      <c r="AD36" s="200" t="s">
        <v>65</v>
      </c>
      <c r="AE36" s="201" t="s">
        <v>89</v>
      </c>
      <c r="AF36" s="201" t="s">
        <v>90</v>
      </c>
      <c r="AG36" s="201" t="s">
        <v>91</v>
      </c>
      <c r="AH36" s="95" t="s">
        <v>397</v>
      </c>
      <c r="AK36" s="201" t="s">
        <v>148</v>
      </c>
      <c r="AL36" s="201" t="s">
        <v>149</v>
      </c>
      <c r="AM36" s="201" t="s">
        <v>150</v>
      </c>
      <c r="AN36" s="201" t="s">
        <v>151</v>
      </c>
      <c r="AO36" s="201" t="s">
        <v>152</v>
      </c>
      <c r="AP36" s="201" t="s">
        <v>153</v>
      </c>
      <c r="AQ36" s="201" t="s">
        <v>154</v>
      </c>
      <c r="AR36" s="201" t="s">
        <v>155</v>
      </c>
      <c r="AS36" s="201" t="s">
        <v>156</v>
      </c>
    </row>
    <row r="37" spans="1:45" s="94" customFormat="1">
      <c r="B37" s="94" t="s">
        <v>354</v>
      </c>
      <c r="D37" s="202"/>
      <c r="E37" s="202"/>
      <c r="F37" s="202"/>
      <c r="G37" s="202"/>
      <c r="H37" s="202">
        <v>22738.6</v>
      </c>
      <c r="I37" s="202">
        <v>11190.2</v>
      </c>
      <c r="J37" s="202">
        <v>12296.9</v>
      </c>
      <c r="L37" s="94" t="s">
        <v>354</v>
      </c>
      <c r="N37" s="202">
        <v>11704.9</v>
      </c>
      <c r="O37" s="202">
        <v>18762</v>
      </c>
      <c r="P37" s="202">
        <v>18977.2</v>
      </c>
      <c r="Q37" s="202">
        <v>24476.3</v>
      </c>
      <c r="R37" s="202">
        <v>29974.1</v>
      </c>
      <c r="S37" s="202">
        <v>33015.300000000003</v>
      </c>
      <c r="T37" s="203">
        <v>46018.7</v>
      </c>
      <c r="U37" s="203">
        <v>49796.6</v>
      </c>
      <c r="W37" s="94" t="s">
        <v>354</v>
      </c>
      <c r="Y37" s="203">
        <v>31539</v>
      </c>
      <c r="Z37" s="203">
        <v>31598</v>
      </c>
      <c r="AA37" s="203">
        <v>31935</v>
      </c>
      <c r="AB37" s="203">
        <v>25991</v>
      </c>
      <c r="AC37" s="203">
        <v>25054</v>
      </c>
      <c r="AD37" s="203"/>
      <c r="AE37" s="203"/>
      <c r="AF37" s="203">
        <f>16039767/150</f>
        <v>106931.78</v>
      </c>
      <c r="AG37" s="203">
        <f>15449936/154</f>
        <v>100324.25974025975</v>
      </c>
      <c r="AI37" s="94" t="s">
        <v>354</v>
      </c>
      <c r="AK37" s="203">
        <f>14552464/143</f>
        <v>101765.48251748252</v>
      </c>
      <c r="AL37" s="203">
        <f>13661115/138</f>
        <v>98993.586956521744</v>
      </c>
      <c r="AM37" s="203">
        <f>12943485/141</f>
        <v>91797.765957446813</v>
      </c>
      <c r="AN37" s="203">
        <f>12603273/138</f>
        <v>91328.065217391311</v>
      </c>
      <c r="AO37" s="203">
        <f>3081666/132</f>
        <v>23345.954545454544</v>
      </c>
      <c r="AP37" s="203">
        <f>2760372/130</f>
        <v>21233.630769230771</v>
      </c>
      <c r="AQ37" s="203">
        <f>2490288/128</f>
        <v>19455.375</v>
      </c>
      <c r="AR37" s="203">
        <f>2237937/128</f>
        <v>17483.8828125</v>
      </c>
      <c r="AS37" s="203">
        <f>2043526/128</f>
        <v>15965.046875</v>
      </c>
    </row>
    <row r="38" spans="1:45" s="94" customFormat="1">
      <c r="B38" s="94" t="s">
        <v>398</v>
      </c>
      <c r="D38" s="202"/>
      <c r="E38" s="202"/>
      <c r="F38" s="202"/>
      <c r="G38" s="202"/>
      <c r="H38" s="202">
        <v>5085.2</v>
      </c>
      <c r="I38" s="202">
        <v>4440.8</v>
      </c>
      <c r="J38" s="202">
        <v>4298.8</v>
      </c>
      <c r="L38" s="94" t="s">
        <v>398</v>
      </c>
      <c r="N38" s="202">
        <v>2274.8000000000002</v>
      </c>
      <c r="O38" s="202">
        <v>3643.1149999999998</v>
      </c>
      <c r="P38" s="202">
        <v>3571.8</v>
      </c>
      <c r="Q38" s="202">
        <v>5339.6</v>
      </c>
      <c r="R38" s="202">
        <v>7667.7</v>
      </c>
      <c r="S38" s="202">
        <v>8138</v>
      </c>
      <c r="T38" s="203">
        <v>16887.599999999999</v>
      </c>
      <c r="U38" s="203">
        <v>16023.9</v>
      </c>
      <c r="W38" s="94" t="s">
        <v>398</v>
      </c>
      <c r="Y38" s="203">
        <v>5113</v>
      </c>
      <c r="Z38" s="203">
        <v>6081.4</v>
      </c>
      <c r="AA38" s="203">
        <v>6465.8</v>
      </c>
      <c r="AB38" s="203">
        <v>4375.5</v>
      </c>
      <c r="AC38" s="203">
        <v>4538.3</v>
      </c>
      <c r="AD38" s="203"/>
      <c r="AE38" s="203"/>
      <c r="AF38" s="203">
        <f>22156/150*100</f>
        <v>14770.666666666668</v>
      </c>
      <c r="AG38" s="203">
        <f>20173/154*100</f>
        <v>13099.350649350648</v>
      </c>
      <c r="AI38" s="94" t="s">
        <v>398</v>
      </c>
      <c r="AK38" s="203">
        <f>18054/143*100</f>
        <v>12625.174825174825</v>
      </c>
      <c r="AL38" s="203">
        <f>13959/138*100</f>
        <v>10115.217391304348</v>
      </c>
      <c r="AM38" s="203">
        <f>10966/141*100</f>
        <v>7777.3049645390074</v>
      </c>
      <c r="AN38" s="203">
        <f>8688/138*100</f>
        <v>6295.652173913044</v>
      </c>
      <c r="AO38" s="203">
        <f>7234/132*100</f>
        <v>5480.30303030303</v>
      </c>
      <c r="AP38" s="203">
        <f>6208/130*100</f>
        <v>4775.3846153846152</v>
      </c>
      <c r="AQ38" s="203">
        <f>5524/128*100</f>
        <v>4315.625</v>
      </c>
      <c r="AR38" s="203">
        <f>4876/128*100</f>
        <v>3809.375</v>
      </c>
      <c r="AS38" s="203">
        <f>4498/128*100</f>
        <v>3514.0625</v>
      </c>
    </row>
    <row r="39" spans="1:45" s="94" customFormat="1">
      <c r="B39" s="94" t="s">
        <v>345</v>
      </c>
      <c r="D39" s="202"/>
      <c r="E39" s="202"/>
      <c r="F39" s="202"/>
      <c r="G39" s="202"/>
      <c r="H39" s="202">
        <f>H38/H37*1000</f>
        <v>223.63733915016758</v>
      </c>
      <c r="I39" s="202">
        <f t="shared" ref="I39:J39" si="1">I38/I37*1000</f>
        <v>396.84724133616919</v>
      </c>
      <c r="J39" s="202">
        <f t="shared" si="1"/>
        <v>349.58404150639592</v>
      </c>
      <c r="L39" s="94" t="s">
        <v>345</v>
      </c>
      <c r="N39" s="202">
        <v>146.9</v>
      </c>
      <c r="O39" s="202">
        <v>150.6</v>
      </c>
      <c r="P39" s="202">
        <v>149</v>
      </c>
      <c r="Q39" s="202">
        <v>175.3</v>
      </c>
      <c r="R39" s="202">
        <v>190.3</v>
      </c>
      <c r="S39" s="202">
        <v>196.7</v>
      </c>
      <c r="T39" s="203">
        <v>367</v>
      </c>
      <c r="U39" s="203">
        <v>321.8</v>
      </c>
      <c r="W39" s="94" t="s">
        <v>345</v>
      </c>
      <c r="Y39" s="203">
        <f>Y38/Y37*1000</f>
        <v>162.11674434826722</v>
      </c>
      <c r="Z39" s="203">
        <f t="shared" ref="Z39:AC39" si="2">Z38/Z37*1000</f>
        <v>192.46154819925309</v>
      </c>
      <c r="AA39" s="203">
        <f t="shared" si="2"/>
        <v>202.46751213402223</v>
      </c>
      <c r="AB39" s="203">
        <f t="shared" si="2"/>
        <v>168.34673540841061</v>
      </c>
      <c r="AC39" s="203">
        <f t="shared" si="2"/>
        <v>181.14073601021792</v>
      </c>
      <c r="AD39" s="203"/>
      <c r="AE39" s="203"/>
      <c r="AF39" s="203">
        <v>135</v>
      </c>
      <c r="AG39" s="203">
        <f>AG38/AG37*1000</f>
        <v>130.57012016101555</v>
      </c>
      <c r="AI39" s="94" t="s">
        <v>345</v>
      </c>
      <c r="AK39" s="203">
        <v>124</v>
      </c>
      <c r="AL39" s="203">
        <v>102</v>
      </c>
      <c r="AM39" s="203">
        <v>85</v>
      </c>
      <c r="AN39" s="203">
        <v>69</v>
      </c>
      <c r="AO39" s="203">
        <v>235</v>
      </c>
      <c r="AP39" s="203">
        <v>225</v>
      </c>
      <c r="AQ39" s="203">
        <v>222</v>
      </c>
      <c r="AR39" s="203">
        <v>218</v>
      </c>
      <c r="AS39" s="203">
        <v>220</v>
      </c>
    </row>
    <row r="40" spans="1:45" s="94" customFormat="1">
      <c r="T40" s="98"/>
      <c r="U40" s="98"/>
      <c r="Y40" s="98"/>
      <c r="Z40" s="98"/>
      <c r="AA40" s="98"/>
      <c r="AB40" s="98"/>
      <c r="AC40" s="98"/>
      <c r="AD40" s="98"/>
      <c r="AE40" s="98"/>
      <c r="AF40" s="98"/>
      <c r="AG40" s="98"/>
      <c r="AK40" s="98"/>
      <c r="AL40" s="98"/>
      <c r="AM40" s="98"/>
      <c r="AN40" s="98"/>
      <c r="AO40" s="98"/>
      <c r="AP40" s="98"/>
      <c r="AQ40" s="98"/>
      <c r="AR40" s="98"/>
      <c r="AS40" s="98"/>
    </row>
    <row r="41" spans="1:45">
      <c r="B41" s="2" t="s">
        <v>351</v>
      </c>
      <c r="D41" s="61" t="s">
        <v>40</v>
      </c>
      <c r="E41" s="61" t="s">
        <v>41</v>
      </c>
      <c r="F41" s="61" t="s">
        <v>42</v>
      </c>
      <c r="G41" s="61" t="s">
        <v>43</v>
      </c>
      <c r="H41" s="61" t="s">
        <v>45</v>
      </c>
      <c r="I41" s="61" t="s">
        <v>46</v>
      </c>
      <c r="J41" s="61" t="s">
        <v>47</v>
      </c>
      <c r="L41" s="2" t="s">
        <v>351</v>
      </c>
      <c r="N41" s="61" t="s">
        <v>48</v>
      </c>
      <c r="O41" s="61" t="s">
        <v>49</v>
      </c>
      <c r="P41" s="61" t="s">
        <v>50</v>
      </c>
      <c r="Q41" s="61" t="s">
        <v>51</v>
      </c>
      <c r="R41" s="61" t="s">
        <v>52</v>
      </c>
      <c r="S41" s="61" t="s">
        <v>53</v>
      </c>
      <c r="T41" s="200" t="s">
        <v>54</v>
      </c>
      <c r="U41" s="200" t="s">
        <v>59</v>
      </c>
      <c r="W41" s="2" t="s">
        <v>351</v>
      </c>
      <c r="Y41" s="200" t="s">
        <v>60</v>
      </c>
      <c r="Z41" s="200" t="s">
        <v>61</v>
      </c>
      <c r="AA41" s="200" t="s">
        <v>62</v>
      </c>
      <c r="AB41" s="200" t="s">
        <v>63</v>
      </c>
      <c r="AC41" s="200" t="s">
        <v>64</v>
      </c>
      <c r="AD41" s="200" t="s">
        <v>65</v>
      </c>
      <c r="AE41" s="201" t="s">
        <v>89</v>
      </c>
      <c r="AF41" s="201" t="s">
        <v>90</v>
      </c>
      <c r="AG41" s="201" t="s">
        <v>91</v>
      </c>
      <c r="AI41" s="2" t="s">
        <v>351</v>
      </c>
      <c r="AK41" s="201" t="s">
        <v>148</v>
      </c>
      <c r="AL41" s="201" t="s">
        <v>149</v>
      </c>
      <c r="AM41" s="201" t="s">
        <v>150</v>
      </c>
      <c r="AN41" s="201" t="s">
        <v>151</v>
      </c>
      <c r="AO41" s="201" t="s">
        <v>152</v>
      </c>
      <c r="AP41" s="201" t="s">
        <v>153</v>
      </c>
      <c r="AQ41" s="201" t="s">
        <v>154</v>
      </c>
      <c r="AR41" s="201" t="s">
        <v>155</v>
      </c>
      <c r="AS41" s="201" t="s">
        <v>156</v>
      </c>
    </row>
    <row r="42" spans="1:45" s="102" customFormat="1">
      <c r="C42" s="102" t="s">
        <v>355</v>
      </c>
      <c r="D42" s="212"/>
      <c r="E42" s="212"/>
      <c r="F42" s="212"/>
      <c r="G42" s="212"/>
      <c r="H42" s="212"/>
      <c r="I42" s="212"/>
      <c r="J42" s="212"/>
      <c r="M42" s="102" t="s">
        <v>355</v>
      </c>
      <c r="N42" s="212"/>
      <c r="O42" s="212"/>
      <c r="P42" s="212"/>
      <c r="Q42" s="212"/>
      <c r="R42" s="212"/>
      <c r="S42" s="212"/>
      <c r="T42" s="213">
        <v>23.1</v>
      </c>
      <c r="U42" s="213">
        <v>23</v>
      </c>
      <c r="X42" s="102" t="s">
        <v>355</v>
      </c>
      <c r="Y42" s="213"/>
      <c r="Z42" s="213"/>
      <c r="AA42" s="213"/>
      <c r="AB42" s="213"/>
      <c r="AC42" s="213"/>
      <c r="AD42" s="213"/>
      <c r="AE42" s="213"/>
      <c r="AF42" s="213">
        <v>16.95</v>
      </c>
      <c r="AG42" s="213">
        <v>16.62</v>
      </c>
      <c r="AJ42" s="102" t="s">
        <v>355</v>
      </c>
      <c r="AK42" s="213">
        <v>16.25</v>
      </c>
      <c r="AL42" s="213">
        <v>15.97</v>
      </c>
      <c r="AM42" s="213">
        <v>15.1</v>
      </c>
      <c r="AN42" s="213">
        <v>14.64</v>
      </c>
      <c r="AO42" s="213">
        <v>14.61</v>
      </c>
      <c r="AP42" s="213">
        <v>14.42</v>
      </c>
      <c r="AQ42" s="213">
        <v>14.56</v>
      </c>
      <c r="AR42" s="213">
        <v>14.4</v>
      </c>
      <c r="AS42" s="213">
        <v>14.41</v>
      </c>
    </row>
    <row r="43" spans="1:45" s="14" customFormat="1">
      <c r="C43" s="14" t="s">
        <v>361</v>
      </c>
      <c r="D43" s="18"/>
      <c r="E43" s="18"/>
      <c r="F43" s="18"/>
      <c r="G43" s="18"/>
      <c r="H43" s="18"/>
      <c r="I43" s="18"/>
      <c r="J43" s="18"/>
      <c r="M43" s="14" t="s">
        <v>361</v>
      </c>
      <c r="N43" s="18"/>
      <c r="O43" s="18"/>
      <c r="P43" s="18"/>
      <c r="Q43" s="18"/>
      <c r="R43" s="18"/>
      <c r="S43" s="18"/>
      <c r="T43" s="296">
        <v>65.599999999999994</v>
      </c>
      <c r="U43" s="296">
        <v>65.400000000000006</v>
      </c>
      <c r="X43" s="14" t="s">
        <v>361</v>
      </c>
      <c r="Y43" s="214">
        <v>2.5</v>
      </c>
      <c r="Z43" s="209">
        <v>2.9</v>
      </c>
      <c r="AA43" s="209">
        <v>2.1</v>
      </c>
      <c r="AB43" s="296">
        <v>35.4</v>
      </c>
      <c r="AC43" s="296">
        <v>37.200000000000003</v>
      </c>
      <c r="AD43" s="209">
        <v>3.4</v>
      </c>
      <c r="AE43" s="209"/>
      <c r="AF43" s="209"/>
      <c r="AG43" s="209"/>
      <c r="AJ43" s="14" t="s">
        <v>361</v>
      </c>
      <c r="AK43" s="209"/>
      <c r="AL43" s="209"/>
      <c r="AM43" s="209"/>
      <c r="AN43" s="209"/>
      <c r="AO43" s="209"/>
      <c r="AP43" s="209"/>
      <c r="AQ43" s="209"/>
      <c r="AR43" s="209"/>
      <c r="AS43" s="209"/>
    </row>
    <row r="44" spans="1:45" s="14" customFormat="1">
      <c r="C44" s="14" t="s">
        <v>359</v>
      </c>
      <c r="D44" s="18"/>
      <c r="E44" s="18"/>
      <c r="F44" s="18"/>
      <c r="G44" s="18"/>
      <c r="H44" s="18"/>
      <c r="I44" s="18"/>
      <c r="J44" s="18"/>
      <c r="M44" s="14" t="s">
        <v>359</v>
      </c>
      <c r="N44" s="18"/>
      <c r="O44" s="18"/>
      <c r="P44" s="18"/>
      <c r="Q44" s="18"/>
      <c r="R44" s="18"/>
      <c r="S44" s="18"/>
      <c r="T44" s="290"/>
      <c r="U44" s="290"/>
      <c r="X44" s="14" t="s">
        <v>359</v>
      </c>
      <c r="Y44" s="134">
        <v>5.3</v>
      </c>
      <c r="Z44" s="209">
        <v>40.299999999999997</v>
      </c>
      <c r="AA44" s="209">
        <v>40</v>
      </c>
      <c r="AB44" s="290"/>
      <c r="AC44" s="290"/>
      <c r="AD44" s="209">
        <v>41.9</v>
      </c>
      <c r="AE44" s="209"/>
      <c r="AF44" s="209"/>
      <c r="AG44" s="209"/>
      <c r="AJ44" s="14" t="s">
        <v>359</v>
      </c>
      <c r="AK44" s="209"/>
      <c r="AL44" s="209"/>
      <c r="AM44" s="209"/>
      <c r="AN44" s="209"/>
      <c r="AO44" s="209"/>
      <c r="AP44" s="209"/>
      <c r="AQ44" s="209"/>
      <c r="AR44" s="209"/>
      <c r="AS44" s="209"/>
    </row>
    <row r="45" spans="1:45" s="14" customFormat="1">
      <c r="C45" s="14" t="s">
        <v>360</v>
      </c>
      <c r="D45" s="18"/>
      <c r="E45" s="18"/>
      <c r="F45" s="18"/>
      <c r="G45" s="18"/>
      <c r="H45" s="18"/>
      <c r="I45" s="18"/>
      <c r="J45" s="18"/>
      <c r="M45" s="14" t="s">
        <v>360</v>
      </c>
      <c r="N45" s="18"/>
      <c r="O45" s="18"/>
      <c r="P45" s="18"/>
      <c r="Q45" s="18"/>
      <c r="R45" s="18"/>
      <c r="S45" s="18"/>
      <c r="T45" s="290"/>
      <c r="U45" s="290"/>
      <c r="X45" s="14" t="s">
        <v>360</v>
      </c>
      <c r="Y45" s="134">
        <v>12.6</v>
      </c>
      <c r="Z45" s="209">
        <v>19.399999999999999</v>
      </c>
      <c r="AA45" s="209">
        <v>22.9</v>
      </c>
      <c r="AB45" s="209">
        <v>25.7</v>
      </c>
      <c r="AC45" s="209">
        <v>26.5</v>
      </c>
      <c r="AD45" s="209">
        <v>21.2</v>
      </c>
      <c r="AE45" s="209"/>
      <c r="AF45" s="209"/>
      <c r="AG45" s="209"/>
      <c r="AJ45" s="14" t="s">
        <v>360</v>
      </c>
      <c r="AK45" s="209"/>
      <c r="AL45" s="209"/>
      <c r="AM45" s="209"/>
      <c r="AN45" s="209"/>
      <c r="AO45" s="209"/>
      <c r="AP45" s="209"/>
      <c r="AQ45" s="209"/>
      <c r="AR45" s="209"/>
      <c r="AS45" s="209"/>
    </row>
    <row r="46" spans="1:45" s="14" customFormat="1">
      <c r="C46" s="14" t="s">
        <v>346</v>
      </c>
      <c r="D46" s="18"/>
      <c r="E46" s="18"/>
      <c r="F46" s="18"/>
      <c r="G46" s="18"/>
      <c r="H46" s="18"/>
      <c r="I46" s="18"/>
      <c r="J46" s="18"/>
      <c r="M46" s="14" t="s">
        <v>346</v>
      </c>
      <c r="N46" s="18"/>
      <c r="O46" s="18"/>
      <c r="P46" s="18"/>
      <c r="Q46" s="18"/>
      <c r="R46" s="18"/>
      <c r="S46" s="18"/>
      <c r="T46" s="209">
        <v>10.9</v>
      </c>
      <c r="U46" s="209">
        <v>11.5</v>
      </c>
      <c r="X46" s="14" t="s">
        <v>346</v>
      </c>
      <c r="Y46" s="209">
        <v>72.2</v>
      </c>
      <c r="Z46" s="209">
        <v>37.4</v>
      </c>
      <c r="AA46" s="209">
        <v>35</v>
      </c>
      <c r="AB46" s="203">
        <v>38.9</v>
      </c>
      <c r="AC46" s="203">
        <v>36.299999999999997</v>
      </c>
      <c r="AD46" s="209">
        <v>33.5</v>
      </c>
      <c r="AE46" s="209"/>
      <c r="AF46" s="209"/>
      <c r="AG46" s="209"/>
      <c r="AJ46" s="14" t="s">
        <v>346</v>
      </c>
      <c r="AK46" s="209"/>
      <c r="AL46" s="209"/>
      <c r="AM46" s="209"/>
      <c r="AN46" s="209"/>
      <c r="AO46" s="209"/>
      <c r="AP46" s="209"/>
      <c r="AQ46" s="209"/>
      <c r="AR46" s="209"/>
      <c r="AS46" s="209"/>
    </row>
    <row r="47" spans="1:45" s="14" customFormat="1">
      <c r="C47" s="14" t="s">
        <v>348</v>
      </c>
      <c r="D47" s="18"/>
      <c r="E47" s="18"/>
      <c r="F47" s="18"/>
      <c r="G47" s="18"/>
      <c r="H47" s="18"/>
      <c r="I47" s="18"/>
      <c r="J47" s="18"/>
      <c r="M47" s="14" t="s">
        <v>348</v>
      </c>
      <c r="N47" s="18"/>
      <c r="O47" s="18"/>
      <c r="P47" s="18"/>
      <c r="Q47" s="18"/>
      <c r="R47" s="18"/>
      <c r="S47" s="18"/>
      <c r="T47" s="209">
        <v>14.1</v>
      </c>
      <c r="U47" s="209">
        <v>14.6</v>
      </c>
      <c r="X47" s="14" t="s">
        <v>348</v>
      </c>
      <c r="Y47" s="209">
        <v>7.2</v>
      </c>
      <c r="Z47" s="209">
        <v>0</v>
      </c>
      <c r="AA47" s="209">
        <v>0</v>
      </c>
      <c r="AB47" s="203">
        <v>0</v>
      </c>
      <c r="AC47" s="203">
        <v>0</v>
      </c>
      <c r="AD47" s="209">
        <v>0</v>
      </c>
      <c r="AE47" s="209"/>
      <c r="AF47" s="209"/>
      <c r="AG47" s="209"/>
      <c r="AJ47" s="14" t="s">
        <v>348</v>
      </c>
      <c r="AK47" s="209"/>
      <c r="AL47" s="209"/>
      <c r="AM47" s="209"/>
      <c r="AN47" s="209"/>
      <c r="AO47" s="209"/>
      <c r="AP47" s="209"/>
      <c r="AQ47" s="209"/>
      <c r="AR47" s="209"/>
      <c r="AS47" s="209"/>
    </row>
    <row r="48" spans="1:45" s="14" customFormat="1">
      <c r="C48" s="14" t="s">
        <v>347</v>
      </c>
      <c r="D48" s="18"/>
      <c r="E48" s="18"/>
      <c r="F48" s="18"/>
      <c r="G48" s="18"/>
      <c r="H48" s="18"/>
      <c r="I48" s="18"/>
      <c r="J48" s="18"/>
      <c r="M48" s="14" t="s">
        <v>347</v>
      </c>
      <c r="N48" s="18"/>
      <c r="O48" s="18"/>
      <c r="P48" s="18"/>
      <c r="Q48" s="18"/>
      <c r="R48" s="18"/>
      <c r="S48" s="18"/>
      <c r="T48" s="209">
        <v>9.4</v>
      </c>
      <c r="U48" s="209">
        <v>8.5</v>
      </c>
      <c r="X48" s="14" t="s">
        <v>347</v>
      </c>
      <c r="Y48" s="296">
        <v>0.3</v>
      </c>
      <c r="Z48" s="296">
        <v>0</v>
      </c>
      <c r="AA48" s="296">
        <v>0</v>
      </c>
      <c r="AB48" s="295">
        <v>0</v>
      </c>
      <c r="AC48" s="295">
        <v>0</v>
      </c>
      <c r="AD48" s="296">
        <v>0</v>
      </c>
      <c r="AE48" s="296"/>
      <c r="AF48" s="296"/>
      <c r="AG48" s="296"/>
      <c r="AJ48" s="14" t="s">
        <v>347</v>
      </c>
      <c r="AK48" s="209"/>
      <c r="AL48" s="209"/>
      <c r="AM48" s="209"/>
      <c r="AN48" s="209"/>
      <c r="AO48" s="209"/>
      <c r="AP48" s="209"/>
      <c r="AQ48" s="209"/>
      <c r="AR48" s="209"/>
      <c r="AS48" s="209"/>
    </row>
    <row r="49" spans="2:45" s="14" customFormat="1">
      <c r="C49" s="14" t="s">
        <v>349</v>
      </c>
      <c r="D49" s="18"/>
      <c r="E49" s="18"/>
      <c r="F49" s="18"/>
      <c r="G49" s="18"/>
      <c r="H49" s="18"/>
      <c r="I49" s="18"/>
      <c r="J49" s="18"/>
      <c r="M49" s="14" t="s">
        <v>349</v>
      </c>
      <c r="N49" s="18"/>
      <c r="O49" s="18"/>
      <c r="P49" s="18"/>
      <c r="Q49" s="18"/>
      <c r="R49" s="18"/>
      <c r="S49" s="18"/>
      <c r="T49" s="209">
        <v>0</v>
      </c>
      <c r="U49" s="209">
        <v>0</v>
      </c>
      <c r="X49" s="14" t="s">
        <v>349</v>
      </c>
      <c r="Y49" s="290"/>
      <c r="Z49" s="290"/>
      <c r="AA49" s="290"/>
      <c r="AB49" s="290"/>
      <c r="AC49" s="290"/>
      <c r="AD49" s="290"/>
      <c r="AE49" s="297"/>
      <c r="AF49" s="297"/>
      <c r="AG49" s="297"/>
      <c r="AJ49" s="14" t="s">
        <v>349</v>
      </c>
      <c r="AK49" s="209"/>
      <c r="AL49" s="209"/>
      <c r="AM49" s="209"/>
      <c r="AN49" s="209"/>
      <c r="AO49" s="209"/>
      <c r="AP49" s="209"/>
      <c r="AQ49" s="209"/>
      <c r="AR49" s="209"/>
      <c r="AS49" s="209"/>
    </row>
    <row r="50" spans="2:45" s="14" customFormat="1">
      <c r="C50" s="14" t="s">
        <v>350</v>
      </c>
      <c r="D50" s="18"/>
      <c r="E50" s="18"/>
      <c r="F50" s="18"/>
      <c r="G50" s="18"/>
      <c r="H50" s="18"/>
      <c r="I50" s="18"/>
      <c r="J50" s="18"/>
      <c r="M50" s="14" t="s">
        <v>350</v>
      </c>
      <c r="N50" s="18"/>
      <c r="O50" s="18"/>
      <c r="P50" s="18"/>
      <c r="Q50" s="18"/>
      <c r="R50" s="18"/>
      <c r="S50" s="18"/>
      <c r="T50" s="209">
        <v>0</v>
      </c>
      <c r="U50" s="209">
        <v>0</v>
      </c>
      <c r="X50" s="14" t="s">
        <v>350</v>
      </c>
      <c r="Y50" s="209">
        <v>0</v>
      </c>
      <c r="Z50" s="209">
        <v>0</v>
      </c>
      <c r="AA50" s="209">
        <v>0</v>
      </c>
      <c r="AB50" s="203">
        <v>0</v>
      </c>
      <c r="AC50" s="203">
        <v>0</v>
      </c>
      <c r="AD50" s="209">
        <v>0</v>
      </c>
      <c r="AE50" s="209"/>
      <c r="AF50" s="209"/>
      <c r="AG50" s="209"/>
      <c r="AJ50" s="14" t="s">
        <v>350</v>
      </c>
      <c r="AK50" s="209"/>
      <c r="AL50" s="209"/>
      <c r="AM50" s="209"/>
      <c r="AN50" s="209"/>
      <c r="AO50" s="209"/>
      <c r="AP50" s="209"/>
      <c r="AQ50" s="209"/>
      <c r="AR50" s="209"/>
      <c r="AS50" s="209"/>
    </row>
    <row r="51" spans="2:45" s="14" customFormat="1">
      <c r="T51" s="99"/>
      <c r="U51" s="99"/>
      <c r="Y51" s="99"/>
      <c r="Z51" s="99"/>
      <c r="AA51" s="99"/>
      <c r="AB51" s="99"/>
      <c r="AC51" s="99"/>
      <c r="AD51" s="99"/>
      <c r="AE51" s="99"/>
      <c r="AF51" s="99"/>
      <c r="AG51" s="99"/>
      <c r="AK51" s="99"/>
      <c r="AL51" s="99"/>
      <c r="AM51" s="99"/>
      <c r="AN51" s="99"/>
      <c r="AO51" s="99"/>
      <c r="AP51" s="99"/>
      <c r="AQ51" s="99"/>
      <c r="AR51" s="99"/>
      <c r="AS51" s="99"/>
    </row>
    <row r="52" spans="2:45">
      <c r="D52" s="61" t="s">
        <v>40</v>
      </c>
      <c r="E52" s="61" t="s">
        <v>41</v>
      </c>
      <c r="F52" s="61" t="s">
        <v>42</v>
      </c>
      <c r="G52" s="61" t="s">
        <v>43</v>
      </c>
      <c r="H52" s="61" t="s">
        <v>45</v>
      </c>
      <c r="I52" s="61" t="s">
        <v>46</v>
      </c>
      <c r="J52" s="61" t="s">
        <v>47</v>
      </c>
      <c r="N52" s="61" t="s">
        <v>48</v>
      </c>
      <c r="O52" s="61" t="s">
        <v>49</v>
      </c>
      <c r="P52" s="61" t="s">
        <v>50</v>
      </c>
      <c r="Q52" s="61" t="s">
        <v>51</v>
      </c>
      <c r="R52" s="61" t="s">
        <v>52</v>
      </c>
      <c r="S52" s="61" t="s">
        <v>53</v>
      </c>
      <c r="T52" s="200" t="s">
        <v>54</v>
      </c>
      <c r="U52" s="200" t="s">
        <v>59</v>
      </c>
      <c r="Y52" s="200" t="s">
        <v>60</v>
      </c>
      <c r="Z52" s="200" t="s">
        <v>61</v>
      </c>
      <c r="AA52" s="200" t="s">
        <v>62</v>
      </c>
      <c r="AB52" s="200" t="s">
        <v>63</v>
      </c>
      <c r="AC52" s="200" t="s">
        <v>64</v>
      </c>
      <c r="AD52" s="200" t="s">
        <v>65</v>
      </c>
      <c r="AE52" s="201" t="s">
        <v>89</v>
      </c>
      <c r="AF52" s="201" t="s">
        <v>90</v>
      </c>
      <c r="AG52" s="201" t="s">
        <v>91</v>
      </c>
      <c r="AK52" s="201" t="s">
        <v>148</v>
      </c>
      <c r="AL52" s="201" t="s">
        <v>149</v>
      </c>
      <c r="AM52" s="201" t="s">
        <v>150</v>
      </c>
      <c r="AN52" s="201" t="s">
        <v>151</v>
      </c>
      <c r="AO52" s="201" t="s">
        <v>152</v>
      </c>
      <c r="AP52" s="201" t="s">
        <v>153</v>
      </c>
      <c r="AQ52" s="201" t="s">
        <v>154</v>
      </c>
      <c r="AR52" s="201" t="s">
        <v>155</v>
      </c>
      <c r="AS52" s="201" t="s">
        <v>156</v>
      </c>
    </row>
    <row r="53" spans="2:45" s="94" customFormat="1">
      <c r="B53" s="2" t="s">
        <v>352</v>
      </c>
      <c r="D53" s="202"/>
      <c r="E53" s="202"/>
      <c r="F53" s="202"/>
      <c r="G53" s="202"/>
      <c r="H53" s="202"/>
      <c r="I53" s="202"/>
      <c r="J53" s="202"/>
      <c r="L53" s="2" t="s">
        <v>352</v>
      </c>
      <c r="N53" s="202">
        <v>6.4</v>
      </c>
      <c r="O53" s="202">
        <v>10.199999999999999</v>
      </c>
      <c r="P53" s="202">
        <v>10.1</v>
      </c>
      <c r="Q53" s="202">
        <v>8.8000000000000007</v>
      </c>
      <c r="R53" s="202">
        <v>8.1999999999999993</v>
      </c>
      <c r="S53" s="202">
        <v>8.3000000000000007</v>
      </c>
      <c r="T53" s="203">
        <v>14</v>
      </c>
      <c r="U53" s="203">
        <v>14.8</v>
      </c>
      <c r="W53" s="2" t="s">
        <v>352</v>
      </c>
      <c r="Y53" s="203">
        <v>6.5</v>
      </c>
      <c r="Z53" s="203">
        <v>6.2</v>
      </c>
      <c r="AA53" s="203">
        <v>6.9</v>
      </c>
      <c r="AB53" s="203"/>
      <c r="AC53" s="203"/>
      <c r="AD53" s="203"/>
      <c r="AE53" s="203"/>
      <c r="AF53" s="203"/>
      <c r="AG53" s="203"/>
      <c r="AI53" s="2" t="s">
        <v>352</v>
      </c>
      <c r="AK53" s="203"/>
      <c r="AL53" s="203"/>
      <c r="AM53" s="203"/>
      <c r="AN53" s="203"/>
      <c r="AO53" s="203"/>
      <c r="AP53" s="203"/>
      <c r="AQ53" s="203"/>
      <c r="AR53" s="203"/>
      <c r="AS53" s="203"/>
    </row>
    <row r="54" spans="2:45" s="94" customFormat="1">
      <c r="B54" s="94" t="s">
        <v>353</v>
      </c>
      <c r="D54" s="202"/>
      <c r="E54" s="202"/>
      <c r="F54" s="202"/>
      <c r="G54" s="202"/>
      <c r="H54" s="202"/>
      <c r="I54" s="202"/>
      <c r="J54" s="202"/>
      <c r="L54" s="94" t="s">
        <v>353</v>
      </c>
      <c r="N54" s="202">
        <v>4</v>
      </c>
      <c r="O54" s="202">
        <v>3.9</v>
      </c>
      <c r="P54" s="202">
        <v>4.2</v>
      </c>
      <c r="Q54" s="202">
        <v>4</v>
      </c>
      <c r="R54" s="202">
        <v>5.2</v>
      </c>
      <c r="S54" s="202">
        <v>5.2</v>
      </c>
      <c r="T54" s="203">
        <v>3.5</v>
      </c>
      <c r="U54" s="203">
        <v>3.1</v>
      </c>
      <c r="W54" s="94" t="s">
        <v>353</v>
      </c>
      <c r="Y54" s="203">
        <v>2.6</v>
      </c>
      <c r="Z54" s="203">
        <v>3.1</v>
      </c>
      <c r="AA54" s="203">
        <v>3.7</v>
      </c>
      <c r="AB54" s="203">
        <v>4.5999999999999996</v>
      </c>
      <c r="AC54" s="203">
        <v>4.4000000000000004</v>
      </c>
      <c r="AD54" s="203">
        <v>4.5</v>
      </c>
      <c r="AE54" s="203"/>
      <c r="AF54" s="203"/>
      <c r="AG54" s="203"/>
      <c r="AI54" s="94" t="s">
        <v>353</v>
      </c>
      <c r="AK54" s="203"/>
      <c r="AL54" s="203"/>
      <c r="AM54" s="203"/>
      <c r="AN54" s="203"/>
      <c r="AO54" s="203"/>
      <c r="AP54" s="203"/>
      <c r="AQ54" s="203"/>
      <c r="AR54" s="203"/>
      <c r="AS54" s="203"/>
    </row>
    <row r="55" spans="2:45" s="94" customFormat="1">
      <c r="T55" s="98"/>
      <c r="U55" s="98"/>
      <c r="Y55" s="98"/>
      <c r="Z55" s="98"/>
      <c r="AA55" s="98"/>
      <c r="AB55" s="98"/>
      <c r="AC55" s="98"/>
      <c r="AD55" s="98"/>
      <c r="AE55" s="98"/>
      <c r="AF55" s="98"/>
      <c r="AG55" s="98"/>
      <c r="AK55" s="98"/>
      <c r="AL55" s="98"/>
      <c r="AM55" s="98"/>
      <c r="AN55" s="98"/>
      <c r="AO55" s="98"/>
      <c r="AP55" s="98"/>
      <c r="AQ55" s="98"/>
      <c r="AR55" s="98"/>
      <c r="AS55" s="98"/>
    </row>
    <row r="56" spans="2:45" s="14" customFormat="1">
      <c r="T56" s="99"/>
      <c r="U56" s="99"/>
      <c r="Y56" s="99"/>
      <c r="Z56" s="99"/>
      <c r="AA56" s="99"/>
      <c r="AB56" s="99"/>
      <c r="AC56" s="99"/>
      <c r="AD56" s="99"/>
      <c r="AE56" s="99"/>
      <c r="AF56" s="99"/>
      <c r="AG56" s="99"/>
      <c r="AK56" s="99"/>
      <c r="AL56" s="99"/>
      <c r="AM56" s="99"/>
      <c r="AN56" s="99"/>
      <c r="AO56" s="99"/>
      <c r="AP56" s="99"/>
      <c r="AQ56" s="99"/>
      <c r="AR56" s="99"/>
      <c r="AS56" s="99"/>
    </row>
    <row r="57" spans="2:45" s="14" customFormat="1">
      <c r="G57" s="197"/>
      <c r="H57" s="197"/>
      <c r="N57" s="198"/>
      <c r="T57" s="99"/>
      <c r="U57" s="99"/>
      <c r="Y57" s="99"/>
      <c r="Z57" s="99"/>
      <c r="AA57" s="99"/>
      <c r="AB57" s="99"/>
      <c r="AC57" s="99"/>
      <c r="AD57" s="99"/>
      <c r="AE57" s="99"/>
      <c r="AF57" s="99"/>
      <c r="AG57" s="99"/>
      <c r="AK57" s="99"/>
      <c r="AL57" s="99"/>
      <c r="AM57" s="99"/>
      <c r="AN57" s="99"/>
      <c r="AO57" s="99"/>
      <c r="AP57" s="99"/>
      <c r="AQ57" s="99"/>
      <c r="AR57" s="99"/>
      <c r="AS57" s="99"/>
    </row>
    <row r="58" spans="2:45" s="14" customFormat="1">
      <c r="G58" s="197"/>
      <c r="H58" s="197"/>
      <c r="N58" s="198"/>
      <c r="T58" s="99"/>
      <c r="U58" s="99"/>
      <c r="Y58" s="99"/>
      <c r="Z58" s="99"/>
      <c r="AA58" s="99"/>
      <c r="AB58" s="99"/>
      <c r="AC58" s="99"/>
      <c r="AD58" s="99"/>
      <c r="AE58" s="99"/>
      <c r="AF58" s="99"/>
      <c r="AG58" s="99"/>
      <c r="AK58" s="99"/>
      <c r="AL58" s="99"/>
      <c r="AM58" s="99"/>
      <c r="AN58" s="99"/>
      <c r="AO58" s="99"/>
      <c r="AP58" s="99"/>
      <c r="AQ58" s="99"/>
      <c r="AR58" s="99"/>
      <c r="AS58" s="99"/>
    </row>
    <row r="59" spans="2:45" s="14" customFormat="1">
      <c r="G59" s="197"/>
      <c r="H59" s="197"/>
      <c r="N59" s="198"/>
      <c r="T59" s="99"/>
      <c r="U59" s="99"/>
      <c r="Y59" s="99"/>
      <c r="Z59" s="99"/>
      <c r="AA59" s="99"/>
      <c r="AB59" s="99"/>
      <c r="AC59" s="99"/>
      <c r="AD59" s="99"/>
      <c r="AE59" s="99"/>
      <c r="AF59" s="99"/>
      <c r="AG59" s="99"/>
      <c r="AK59" s="99"/>
      <c r="AL59" s="99"/>
      <c r="AM59" s="99"/>
      <c r="AN59" s="99"/>
      <c r="AO59" s="99"/>
      <c r="AP59" s="99"/>
      <c r="AQ59" s="99"/>
      <c r="AR59" s="99"/>
      <c r="AS59" s="99"/>
    </row>
    <row r="60" spans="2:45" s="14" customFormat="1">
      <c r="G60" s="197"/>
      <c r="H60" s="197"/>
      <c r="N60" s="198"/>
      <c r="T60" s="99"/>
      <c r="U60" s="99"/>
      <c r="Y60" s="99"/>
      <c r="Z60" s="99"/>
      <c r="AA60" s="99"/>
      <c r="AB60" s="99"/>
      <c r="AC60" s="99"/>
      <c r="AD60" s="99"/>
      <c r="AE60" s="99"/>
      <c r="AF60" s="99"/>
      <c r="AG60" s="99"/>
      <c r="AK60" s="99"/>
      <c r="AL60" s="99"/>
      <c r="AM60" s="99"/>
      <c r="AN60" s="99"/>
      <c r="AO60" s="99"/>
      <c r="AP60" s="99"/>
      <c r="AQ60" s="99"/>
      <c r="AR60" s="99"/>
      <c r="AS60" s="99"/>
    </row>
    <row r="61" spans="2:45">
      <c r="G61" s="197"/>
      <c r="H61" s="197"/>
      <c r="N61" s="198"/>
      <c r="O61" s="14"/>
      <c r="P61" s="14"/>
    </row>
    <row r="62" spans="2:45">
      <c r="G62" s="197"/>
      <c r="H62" s="197"/>
      <c r="N62" s="198"/>
      <c r="O62" s="14"/>
      <c r="P62" s="14"/>
    </row>
    <row r="63" spans="2:45">
      <c r="G63" s="197"/>
      <c r="H63" s="197"/>
      <c r="N63" s="198"/>
      <c r="O63" s="14"/>
      <c r="P63" s="14"/>
    </row>
    <row r="64" spans="2:45">
      <c r="G64" s="197"/>
      <c r="H64" s="197"/>
      <c r="N64" s="198"/>
      <c r="O64" s="14"/>
      <c r="P64" s="14"/>
    </row>
    <row r="65" spans="7:16">
      <c r="G65" s="197"/>
      <c r="H65" s="197"/>
      <c r="N65" s="198"/>
      <c r="O65" s="14"/>
      <c r="P65" s="14"/>
    </row>
    <row r="66" spans="7:16">
      <c r="G66" s="197"/>
      <c r="H66" s="197"/>
      <c r="O66" s="14"/>
      <c r="P66" s="14"/>
    </row>
    <row r="67" spans="7:16">
      <c r="G67" s="197"/>
      <c r="H67" s="197"/>
    </row>
    <row r="68" spans="7:16">
      <c r="O68" s="94"/>
      <c r="P68" s="94"/>
    </row>
    <row r="69" spans="7:16">
      <c r="G69" s="94"/>
      <c r="H69" s="14"/>
      <c r="I69" s="1"/>
      <c r="O69" s="94"/>
      <c r="P69" s="94"/>
    </row>
    <row r="70" spans="7:16">
      <c r="G70" s="94"/>
      <c r="H70" s="14"/>
      <c r="I70" s="1"/>
      <c r="O70" s="94"/>
      <c r="P70" s="94"/>
    </row>
    <row r="71" spans="7:16">
      <c r="G71" s="94"/>
      <c r="H71" s="14"/>
      <c r="I71" s="1"/>
      <c r="O71" s="94"/>
      <c r="P71" s="94"/>
    </row>
    <row r="72" spans="7:16">
      <c r="G72" s="94"/>
      <c r="H72" s="14"/>
      <c r="I72" s="1"/>
      <c r="O72" s="94"/>
      <c r="P72" s="94"/>
    </row>
    <row r="73" spans="7:16">
      <c r="G73" s="94"/>
      <c r="H73" s="14"/>
      <c r="I73" s="1"/>
      <c r="O73" s="94"/>
      <c r="P73" s="94"/>
    </row>
    <row r="74" spans="7:16">
      <c r="G74" s="94"/>
      <c r="H74" s="14"/>
      <c r="I74" s="1"/>
      <c r="O74" s="94"/>
      <c r="P74" s="94"/>
    </row>
    <row r="75" spans="7:16">
      <c r="G75" s="94"/>
      <c r="H75" s="14"/>
      <c r="I75" s="1"/>
      <c r="O75" s="94"/>
      <c r="P75" s="94"/>
    </row>
    <row r="76" spans="7:16">
      <c r="G76" s="94"/>
      <c r="H76" s="14"/>
      <c r="I76" s="1"/>
      <c r="O76" s="94"/>
      <c r="P76" s="94"/>
    </row>
    <row r="77" spans="7:16">
      <c r="G77" s="94"/>
      <c r="H77" s="14"/>
      <c r="I77" s="1"/>
      <c r="O77" s="94"/>
      <c r="P77" s="94"/>
    </row>
    <row r="78" spans="7:16">
      <c r="G78" s="94"/>
      <c r="H78" s="14"/>
      <c r="I78" s="1"/>
      <c r="O78" s="94"/>
      <c r="P78" s="94"/>
    </row>
    <row r="79" spans="7:16">
      <c r="G79" s="94"/>
      <c r="H79" s="14"/>
      <c r="I79" s="1"/>
    </row>
    <row r="80" spans="7:16">
      <c r="G80" s="94"/>
      <c r="H80" s="14"/>
      <c r="I80" s="1"/>
      <c r="O80" s="94"/>
      <c r="P80" s="94"/>
    </row>
    <row r="81" spans="7:17">
      <c r="H81" s="14"/>
      <c r="I81" s="1"/>
      <c r="O81" s="94"/>
      <c r="P81" s="94"/>
    </row>
    <row r="82" spans="7:17">
      <c r="H82" s="14"/>
      <c r="I82" s="1"/>
      <c r="O82" s="94"/>
      <c r="P82" s="94"/>
    </row>
    <row r="83" spans="7:17">
      <c r="H83" s="14"/>
      <c r="I83" s="1"/>
      <c r="O83" s="94"/>
      <c r="P83" s="94"/>
    </row>
    <row r="84" spans="7:17">
      <c r="H84" s="14"/>
      <c r="I84" s="1"/>
      <c r="O84" s="94"/>
      <c r="P84" s="94"/>
    </row>
    <row r="85" spans="7:17">
      <c r="H85" s="14"/>
      <c r="I85" s="1"/>
      <c r="O85" s="94"/>
      <c r="P85" s="94"/>
    </row>
    <row r="86" spans="7:17">
      <c r="O86" s="94"/>
      <c r="P86" s="94"/>
    </row>
    <row r="87" spans="7:17">
      <c r="O87" s="94"/>
      <c r="P87" s="94"/>
    </row>
    <row r="88" spans="7:17">
      <c r="O88" s="94"/>
      <c r="P88" s="94"/>
    </row>
    <row r="89" spans="7:17">
      <c r="G89" s="199"/>
      <c r="H89" s="199"/>
      <c r="I89" s="199"/>
      <c r="J89" s="199"/>
      <c r="N89" s="199"/>
      <c r="O89" s="199"/>
      <c r="P89" s="94"/>
      <c r="Q89" s="1"/>
    </row>
    <row r="98" spans="7:27">
      <c r="T98" s="2"/>
      <c r="U98" s="2"/>
      <c r="Y98" s="2"/>
      <c r="Z98" s="2"/>
      <c r="AA98" s="2"/>
    </row>
    <row r="99" spans="7:27">
      <c r="G99" s="1"/>
      <c r="H99" s="1"/>
      <c r="I99" s="1"/>
      <c r="J99" s="1"/>
      <c r="N99" s="1"/>
      <c r="O99" s="1"/>
      <c r="P99" s="1"/>
      <c r="Q99" s="1"/>
      <c r="R99" s="1"/>
      <c r="S99" s="1"/>
      <c r="T99" s="1"/>
      <c r="U99" s="1"/>
      <c r="Y99" s="1"/>
      <c r="Z99" s="1"/>
      <c r="AA99" s="1"/>
    </row>
  </sheetData>
  <mergeCells count="31">
    <mergeCell ref="AG28:AG29"/>
    <mergeCell ref="AB43:AB44"/>
    <mergeCell ref="AC43:AC44"/>
    <mergeCell ref="AB27:AB30"/>
    <mergeCell ref="AC27:AC30"/>
    <mergeCell ref="AB23:AB24"/>
    <mergeCell ref="AC23:AC24"/>
    <mergeCell ref="AF48:AF49"/>
    <mergeCell ref="AG48:AG49"/>
    <mergeCell ref="Y28:Y29"/>
    <mergeCell ref="Y48:Y49"/>
    <mergeCell ref="AA28:AA29"/>
    <mergeCell ref="AD28:AD29"/>
    <mergeCell ref="AE28:AE29"/>
    <mergeCell ref="AF28:AF29"/>
    <mergeCell ref="Z48:Z49"/>
    <mergeCell ref="AA48:AA49"/>
    <mergeCell ref="AB48:AB49"/>
    <mergeCell ref="AC48:AC49"/>
    <mergeCell ref="AD48:AD49"/>
    <mergeCell ref="AE48:AE49"/>
    <mergeCell ref="T23:T25"/>
    <mergeCell ref="U23:U25"/>
    <mergeCell ref="Z28:Z29"/>
    <mergeCell ref="T43:T45"/>
    <mergeCell ref="U43:U45"/>
    <mergeCell ref="O23:O25"/>
    <mergeCell ref="G25:G26"/>
    <mergeCell ref="H25:H26"/>
    <mergeCell ref="G27:G28"/>
    <mergeCell ref="H27:H28"/>
  </mergeCells>
  <phoneticPr fontId="1"/>
  <pageMargins left="0.7" right="0.7" top="0.75" bottom="0.75" header="0.3" footer="0.3"/>
  <pageSetup paperSize="9" scale="73" fitToWidth="0" orientation="portrait" r:id="rId1"/>
  <colBreaks count="3" manualBreakCount="3">
    <brk id="10" max="1048575" man="1"/>
    <brk id="21" max="53" man="1"/>
    <brk id="3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61AE-DBA3-4A55-A78B-CA35D5CF286B}">
  <sheetPr>
    <pageSetUpPr fitToPage="1"/>
  </sheetPr>
  <dimension ref="A1:AI99"/>
  <sheetViews>
    <sheetView view="pageBreakPreview" topLeftCell="A6" zoomScale="97" zoomScaleNormal="100" zoomScaleSheetLayoutView="97" workbookViewId="0">
      <selection activeCell="C10" activeCellId="1" sqref="AA10:AI14 C10:C14"/>
    </sheetView>
  </sheetViews>
  <sheetFormatPr defaultColWidth="8.6640625" defaultRowHeight="18"/>
  <cols>
    <col min="1" max="2" width="3.83203125" style="2" customWidth="1"/>
    <col min="3" max="3" width="21.83203125" style="2" customWidth="1"/>
    <col min="4" max="4" width="11.1640625" style="2" customWidth="1"/>
    <col min="5" max="6" width="8.6640625" style="2" customWidth="1"/>
    <col min="7" max="7" width="14.83203125" style="2" customWidth="1"/>
    <col min="8" max="8" width="16.08203125" style="2" customWidth="1"/>
    <col min="9" max="10" width="8.6640625" style="2"/>
    <col min="11" max="11" width="8.75" style="2" customWidth="1"/>
    <col min="12" max="12" width="8.58203125" style="2" customWidth="1"/>
    <col min="13" max="14" width="9" style="2" customWidth="1"/>
    <col min="15" max="15" width="8.6640625" style="2"/>
    <col min="16" max="17" width="8.6640625" style="97"/>
    <col min="18" max="18" width="8.33203125" style="97" customWidth="1"/>
    <col min="19" max="23" width="8.6640625" style="97"/>
    <col min="24" max="24" width="8.6640625" style="100"/>
    <col min="25" max="27" width="9.6640625" style="100" bestFit="1" customWidth="1"/>
    <col min="28" max="35" width="8.6640625" style="100"/>
    <col min="36" max="16384" width="8.6640625" style="2"/>
  </cols>
  <sheetData>
    <row r="1" spans="1:35">
      <c r="A1" s="2" t="s">
        <v>338</v>
      </c>
    </row>
    <row r="2" spans="1:35">
      <c r="H2" s="2" t="s">
        <v>339</v>
      </c>
    </row>
    <row r="3" spans="1:35">
      <c r="A3" s="96" t="s">
        <v>341</v>
      </c>
      <c r="D3" s="61" t="s">
        <v>40</v>
      </c>
      <c r="E3" s="61" t="s">
        <v>41</v>
      </c>
      <c r="F3" s="61" t="s">
        <v>42</v>
      </c>
      <c r="G3" s="61" t="s">
        <v>43</v>
      </c>
      <c r="H3" s="61" t="s">
        <v>45</v>
      </c>
      <c r="I3" s="61" t="s">
        <v>46</v>
      </c>
      <c r="J3" s="61" t="s">
        <v>47</v>
      </c>
      <c r="K3" s="61" t="s">
        <v>48</v>
      </c>
      <c r="L3" s="61" t="s">
        <v>49</v>
      </c>
      <c r="M3" s="61" t="s">
        <v>50</v>
      </c>
      <c r="N3" s="61" t="s">
        <v>51</v>
      </c>
      <c r="O3" s="61" t="s">
        <v>52</v>
      </c>
      <c r="P3" s="200" t="s">
        <v>54</v>
      </c>
      <c r="Q3" s="200" t="s">
        <v>59</v>
      </c>
      <c r="R3" s="200" t="s">
        <v>60</v>
      </c>
      <c r="S3" s="200" t="s">
        <v>61</v>
      </c>
      <c r="T3" s="200" t="s">
        <v>62</v>
      </c>
      <c r="U3" s="200" t="s">
        <v>63</v>
      </c>
      <c r="V3" s="200" t="s">
        <v>64</v>
      </c>
      <c r="W3" s="200" t="s">
        <v>65</v>
      </c>
      <c r="X3" s="201" t="s">
        <v>89</v>
      </c>
      <c r="Y3" s="201" t="s">
        <v>90</v>
      </c>
      <c r="Z3" s="201" t="s">
        <v>91</v>
      </c>
      <c r="AA3" s="201" t="s">
        <v>148</v>
      </c>
      <c r="AB3" s="201" t="s">
        <v>149</v>
      </c>
      <c r="AC3" s="201" t="s">
        <v>150</v>
      </c>
      <c r="AD3" s="201" t="s">
        <v>151</v>
      </c>
      <c r="AE3" s="201" t="s">
        <v>152</v>
      </c>
      <c r="AF3" s="201" t="s">
        <v>153</v>
      </c>
      <c r="AG3" s="201" t="s">
        <v>154</v>
      </c>
      <c r="AH3" s="201" t="s">
        <v>155</v>
      </c>
      <c r="AI3" s="201" t="s">
        <v>156</v>
      </c>
    </row>
    <row r="4" spans="1:35">
      <c r="B4" s="2" t="s">
        <v>356</v>
      </c>
      <c r="D4" s="61"/>
      <c r="E4" s="61"/>
      <c r="F4" s="61"/>
      <c r="G4" s="61"/>
      <c r="H4" s="61">
        <v>37227</v>
      </c>
      <c r="I4" s="61">
        <v>36182</v>
      </c>
      <c r="J4" s="61">
        <v>37273</v>
      </c>
      <c r="K4" s="61">
        <v>36432</v>
      </c>
      <c r="L4" s="61">
        <v>34521</v>
      </c>
      <c r="M4" s="61">
        <v>33963</v>
      </c>
      <c r="N4" s="61">
        <v>32946</v>
      </c>
      <c r="O4" s="61">
        <v>31807</v>
      </c>
      <c r="P4" s="200">
        <v>30445</v>
      </c>
      <c r="Q4" s="200">
        <v>29922</v>
      </c>
      <c r="R4" s="200">
        <v>29041</v>
      </c>
      <c r="S4" s="200">
        <v>27637</v>
      </c>
      <c r="T4" s="200">
        <v>26314</v>
      </c>
      <c r="U4" s="200">
        <v>23855</v>
      </c>
      <c r="V4" s="200">
        <v>18022</v>
      </c>
      <c r="W4" s="200">
        <v>14236</v>
      </c>
      <c r="X4" s="201">
        <v>11832</v>
      </c>
      <c r="Y4" s="201">
        <v>9115</v>
      </c>
      <c r="Z4" s="201">
        <v>6178</v>
      </c>
      <c r="AA4" s="201">
        <v>4057</v>
      </c>
      <c r="AB4" s="201">
        <v>2589</v>
      </c>
      <c r="AC4" s="201">
        <v>2350</v>
      </c>
      <c r="AD4" s="201">
        <v>2217</v>
      </c>
      <c r="AE4" s="201">
        <v>2113</v>
      </c>
      <c r="AF4" s="201">
        <v>2011</v>
      </c>
      <c r="AG4" s="201">
        <v>1926</v>
      </c>
      <c r="AH4" s="201">
        <v>1865</v>
      </c>
      <c r="AI4" s="201">
        <v>1770</v>
      </c>
    </row>
    <row r="5" spans="1:35">
      <c r="B5" s="2" t="s">
        <v>357</v>
      </c>
      <c r="D5" s="61"/>
      <c r="E5" s="61"/>
      <c r="F5" s="61"/>
      <c r="G5" s="61">
        <v>23007</v>
      </c>
      <c r="H5" s="61">
        <v>21749</v>
      </c>
      <c r="I5" s="61">
        <v>21811</v>
      </c>
      <c r="J5" s="61">
        <v>21315</v>
      </c>
      <c r="K5" s="61">
        <v>20186</v>
      </c>
      <c r="L5" s="61">
        <v>19368</v>
      </c>
      <c r="M5" s="61">
        <v>19224</v>
      </c>
      <c r="N5" s="61">
        <v>18545</v>
      </c>
      <c r="O5" s="61">
        <v>18018</v>
      </c>
      <c r="P5" s="200">
        <v>15031</v>
      </c>
      <c r="Q5" s="200">
        <v>18152</v>
      </c>
      <c r="R5" s="200">
        <v>20269</v>
      </c>
      <c r="S5" s="200">
        <v>19964</v>
      </c>
      <c r="T5" s="200">
        <v>19464</v>
      </c>
      <c r="U5" s="200">
        <v>16523</v>
      </c>
      <c r="V5" s="200">
        <v>9994</v>
      </c>
      <c r="W5" s="200">
        <v>9066</v>
      </c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</row>
    <row r="6" spans="1:35">
      <c r="C6" s="2" t="s">
        <v>334</v>
      </c>
      <c r="D6" s="61"/>
      <c r="E6" s="61"/>
      <c r="F6" s="61"/>
      <c r="G6" s="61">
        <v>8707</v>
      </c>
      <c r="H6" s="61">
        <v>8443</v>
      </c>
      <c r="I6" s="61">
        <v>7974</v>
      </c>
      <c r="J6" s="61">
        <v>7718</v>
      </c>
      <c r="K6" s="61">
        <v>7244</v>
      </c>
      <c r="L6" s="61">
        <v>6902</v>
      </c>
      <c r="M6" s="61">
        <v>6798</v>
      </c>
      <c r="N6" s="61">
        <v>6615</v>
      </c>
      <c r="O6" s="61">
        <v>6421</v>
      </c>
      <c r="P6" s="200">
        <v>6067</v>
      </c>
      <c r="Q6" s="200">
        <v>5859</v>
      </c>
      <c r="R6" s="200">
        <v>6029</v>
      </c>
      <c r="S6" s="200">
        <v>6218</v>
      </c>
      <c r="T6" s="200">
        <v>6060</v>
      </c>
      <c r="U6" s="200">
        <v>5186</v>
      </c>
      <c r="V6" s="200">
        <v>4462</v>
      </c>
      <c r="W6" s="200">
        <v>4075</v>
      </c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</row>
    <row r="7" spans="1:35">
      <c r="C7" s="2" t="s">
        <v>335</v>
      </c>
      <c r="D7" s="61"/>
      <c r="E7" s="61"/>
      <c r="F7" s="61"/>
      <c r="G7" s="61">
        <v>123</v>
      </c>
      <c r="H7" s="61">
        <v>144</v>
      </c>
      <c r="I7" s="61">
        <v>194</v>
      </c>
      <c r="J7" s="61">
        <v>192</v>
      </c>
      <c r="K7" s="61">
        <v>197</v>
      </c>
      <c r="L7" s="61">
        <v>198</v>
      </c>
      <c r="M7" s="61">
        <v>197</v>
      </c>
      <c r="N7" s="61">
        <v>210</v>
      </c>
      <c r="O7" s="61">
        <v>225</v>
      </c>
      <c r="P7" s="200">
        <v>205</v>
      </c>
      <c r="Q7" s="200">
        <v>203</v>
      </c>
      <c r="R7" s="200">
        <v>196</v>
      </c>
      <c r="S7" s="200">
        <v>207</v>
      </c>
      <c r="T7" s="200">
        <v>198</v>
      </c>
      <c r="U7" s="200">
        <v>196</v>
      </c>
      <c r="V7" s="200">
        <v>188</v>
      </c>
      <c r="W7" s="200">
        <v>147</v>
      </c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</row>
    <row r="8" spans="1:35">
      <c r="C8" s="2" t="s">
        <v>336</v>
      </c>
      <c r="D8" s="61"/>
      <c r="E8" s="61"/>
      <c r="F8" s="61"/>
      <c r="G8" s="61">
        <v>136</v>
      </c>
      <c r="H8" s="61">
        <v>112</v>
      </c>
      <c r="I8" s="61">
        <v>139</v>
      </c>
      <c r="J8" s="61">
        <v>135</v>
      </c>
      <c r="K8" s="61">
        <v>138</v>
      </c>
      <c r="L8" s="61">
        <v>139</v>
      </c>
      <c r="M8" s="61">
        <v>139</v>
      </c>
      <c r="N8" s="61">
        <v>152</v>
      </c>
      <c r="O8" s="61">
        <v>151</v>
      </c>
      <c r="P8" s="200">
        <v>136</v>
      </c>
      <c r="Q8" s="200">
        <v>135</v>
      </c>
      <c r="R8" s="200">
        <v>131</v>
      </c>
      <c r="S8" s="200">
        <v>109</v>
      </c>
      <c r="T8" s="200">
        <v>1005</v>
      </c>
      <c r="U8" s="200">
        <v>110</v>
      </c>
      <c r="V8" s="200">
        <v>111</v>
      </c>
      <c r="W8" s="200">
        <v>118</v>
      </c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</row>
    <row r="10" spans="1:35">
      <c r="A10" s="96" t="s">
        <v>340</v>
      </c>
      <c r="D10" s="61" t="s">
        <v>40</v>
      </c>
      <c r="E10" s="61" t="s">
        <v>41</v>
      </c>
      <c r="F10" s="61" t="s">
        <v>42</v>
      </c>
      <c r="G10" s="61" t="s">
        <v>43</v>
      </c>
      <c r="H10" s="61" t="s">
        <v>45</v>
      </c>
      <c r="I10" s="61" t="s">
        <v>46</v>
      </c>
      <c r="J10" s="61" t="s">
        <v>47</v>
      </c>
      <c r="K10" s="61" t="s">
        <v>48</v>
      </c>
      <c r="L10" s="61" t="s">
        <v>49</v>
      </c>
      <c r="M10" s="61" t="s">
        <v>50</v>
      </c>
      <c r="N10" s="61" t="s">
        <v>51</v>
      </c>
      <c r="O10" s="61" t="s">
        <v>52</v>
      </c>
      <c r="P10" s="200" t="s">
        <v>54</v>
      </c>
      <c r="Q10" s="200" t="s">
        <v>59</v>
      </c>
      <c r="R10" s="200" t="s">
        <v>60</v>
      </c>
      <c r="S10" s="200" t="s">
        <v>61</v>
      </c>
      <c r="T10" s="200" t="s">
        <v>62</v>
      </c>
      <c r="U10" s="200" t="s">
        <v>63</v>
      </c>
      <c r="V10" s="200" t="s">
        <v>64</v>
      </c>
      <c r="W10" s="200" t="s">
        <v>65</v>
      </c>
      <c r="X10" s="201" t="s">
        <v>89</v>
      </c>
      <c r="Y10" s="201" t="s">
        <v>90</v>
      </c>
      <c r="Z10" s="201" t="s">
        <v>91</v>
      </c>
      <c r="AA10" s="201" t="s">
        <v>148</v>
      </c>
      <c r="AB10" s="201" t="s">
        <v>149</v>
      </c>
      <c r="AC10" s="201" t="s">
        <v>150</v>
      </c>
      <c r="AD10" s="201" t="s">
        <v>151</v>
      </c>
      <c r="AE10" s="201" t="s">
        <v>152</v>
      </c>
      <c r="AF10" s="201" t="s">
        <v>153</v>
      </c>
      <c r="AG10" s="201" t="s">
        <v>154</v>
      </c>
      <c r="AH10" s="201" t="s">
        <v>155</v>
      </c>
      <c r="AI10" s="201" t="s">
        <v>156</v>
      </c>
    </row>
    <row r="11" spans="1:35">
      <c r="C11" s="2" t="s">
        <v>337</v>
      </c>
      <c r="D11" s="61">
        <v>170488</v>
      </c>
      <c r="E11" s="61">
        <v>247652</v>
      </c>
      <c r="F11" s="61">
        <v>357072</v>
      </c>
      <c r="G11" s="61">
        <v>471057</v>
      </c>
      <c r="H11" s="61">
        <v>694054</v>
      </c>
      <c r="I11" s="61">
        <v>849481</v>
      </c>
      <c r="J11" s="61">
        <v>836651</v>
      </c>
      <c r="K11" s="61">
        <v>802593</v>
      </c>
      <c r="L11" s="61">
        <v>775548</v>
      </c>
      <c r="M11" s="61">
        <v>733933</v>
      </c>
      <c r="N11" s="61">
        <v>685320</v>
      </c>
      <c r="O11" s="61">
        <v>641216</v>
      </c>
      <c r="P11" s="200">
        <v>545310</v>
      </c>
      <c r="Q11" s="200">
        <v>476377</v>
      </c>
      <c r="R11" s="200">
        <v>445124</v>
      </c>
      <c r="S11" s="200">
        <v>438154</v>
      </c>
      <c r="T11" s="200">
        <v>267466</v>
      </c>
      <c r="U11" s="200">
        <v>468040</v>
      </c>
      <c r="V11" s="200">
        <v>433507</v>
      </c>
      <c r="W11" s="200">
        <v>413859</v>
      </c>
      <c r="X11" s="201">
        <v>436727</v>
      </c>
      <c r="Y11" s="201">
        <v>414898</v>
      </c>
      <c r="Z11" s="201">
        <v>378467</v>
      </c>
      <c r="AA11" s="201">
        <v>299357</v>
      </c>
      <c r="AB11" s="201">
        <v>260745</v>
      </c>
      <c r="AC11" s="201">
        <v>246048</v>
      </c>
      <c r="AD11" s="201">
        <v>232488</v>
      </c>
      <c r="AE11" s="201">
        <v>229371</v>
      </c>
      <c r="AF11" s="201">
        <v>221660</v>
      </c>
      <c r="AG11" s="201">
        <v>219252</v>
      </c>
      <c r="AH11" s="201">
        <v>222298</v>
      </c>
      <c r="AI11" s="201">
        <v>235084</v>
      </c>
    </row>
    <row r="12" spans="1:35">
      <c r="C12" s="2" t="s">
        <v>334</v>
      </c>
      <c r="D12" s="61">
        <v>20817</v>
      </c>
      <c r="E12" s="61">
        <v>22095</v>
      </c>
      <c r="F12" s="61">
        <v>22907</v>
      </c>
      <c r="G12" s="61">
        <v>27550</v>
      </c>
      <c r="H12" s="61">
        <v>31816</v>
      </c>
      <c r="I12" s="61">
        <v>36430</v>
      </c>
      <c r="J12" s="61">
        <v>41306</v>
      </c>
      <c r="K12" s="61">
        <v>43900</v>
      </c>
      <c r="L12" s="61">
        <v>45731</v>
      </c>
      <c r="M12" s="61">
        <v>52177</v>
      </c>
      <c r="N12" s="61">
        <v>64771</v>
      </c>
      <c r="O12" s="61">
        <v>74833</v>
      </c>
      <c r="P12" s="200">
        <v>89845</v>
      </c>
      <c r="Q12" s="200">
        <v>95949</v>
      </c>
      <c r="R12" s="200">
        <v>106264</v>
      </c>
      <c r="S12" s="200">
        <v>119342</v>
      </c>
      <c r="T12" s="200">
        <v>120074</v>
      </c>
      <c r="U12" s="200">
        <v>117170</v>
      </c>
      <c r="V12" s="200">
        <v>116721</v>
      </c>
      <c r="W12" s="200">
        <v>117403</v>
      </c>
      <c r="X12" s="201">
        <v>108601</v>
      </c>
      <c r="Y12" s="201">
        <v>89659</v>
      </c>
      <c r="Z12" s="201">
        <v>72853</v>
      </c>
      <c r="AA12" s="201">
        <v>53497</v>
      </c>
      <c r="AB12" s="201">
        <v>36600</v>
      </c>
      <c r="AC12" s="201">
        <v>30792</v>
      </c>
      <c r="AD12" s="201">
        <v>26995</v>
      </c>
      <c r="AE12" s="201">
        <v>25909</v>
      </c>
      <c r="AF12" s="201">
        <v>25544</v>
      </c>
      <c r="AG12" s="201">
        <v>26540</v>
      </c>
      <c r="AH12" s="201">
        <v>27004</v>
      </c>
      <c r="AI12" s="201">
        <v>28001</v>
      </c>
    </row>
    <row r="13" spans="1:35">
      <c r="C13" s="2" t="s">
        <v>335</v>
      </c>
      <c r="D13" s="61">
        <v>5353</v>
      </c>
      <c r="E13" s="61">
        <v>6128</v>
      </c>
      <c r="F13" s="61">
        <v>7257</v>
      </c>
      <c r="G13" s="61">
        <v>8175</v>
      </c>
      <c r="H13" s="61">
        <v>10060</v>
      </c>
      <c r="I13" s="61">
        <v>13163</v>
      </c>
      <c r="J13" s="61">
        <v>14170</v>
      </c>
      <c r="K13" s="61">
        <v>13482</v>
      </c>
      <c r="L13" s="61">
        <v>13012</v>
      </c>
      <c r="M13" s="61">
        <v>12657</v>
      </c>
      <c r="N13" s="61">
        <v>12586</v>
      </c>
      <c r="O13" s="61">
        <v>12392</v>
      </c>
      <c r="P13" s="200">
        <v>13229</v>
      </c>
      <c r="Q13" s="200">
        <v>19268</v>
      </c>
      <c r="R13" s="200">
        <v>12889</v>
      </c>
      <c r="S13" s="200">
        <v>16233</v>
      </c>
      <c r="T13" s="200">
        <v>16829</v>
      </c>
      <c r="U13" s="200">
        <v>16202</v>
      </c>
      <c r="V13" s="200">
        <v>14706</v>
      </c>
      <c r="W13" s="200">
        <v>23345</v>
      </c>
      <c r="X13" s="201">
        <v>25413</v>
      </c>
      <c r="Y13" s="201">
        <v>26334</v>
      </c>
      <c r="Z13" s="201">
        <v>24635</v>
      </c>
      <c r="AA13" s="201">
        <v>22381</v>
      </c>
      <c r="AB13" s="201">
        <v>18817</v>
      </c>
      <c r="AC13" s="201">
        <v>15908</v>
      </c>
      <c r="AD13" s="201">
        <v>13783</v>
      </c>
      <c r="AE13" s="201">
        <v>13524</v>
      </c>
      <c r="AF13" s="201">
        <v>17073</v>
      </c>
      <c r="AG13" s="201">
        <v>16050</v>
      </c>
      <c r="AH13" s="201">
        <v>20104</v>
      </c>
      <c r="AI13" s="201">
        <v>20774</v>
      </c>
    </row>
    <row r="14" spans="1:35">
      <c r="C14" s="2" t="s">
        <v>336</v>
      </c>
      <c r="D14" s="61">
        <v>18801</v>
      </c>
      <c r="E14" s="61">
        <v>28450</v>
      </c>
      <c r="F14" s="61">
        <v>36544</v>
      </c>
      <c r="G14" s="61">
        <v>41847</v>
      </c>
      <c r="H14" s="61">
        <v>56883</v>
      </c>
      <c r="I14" s="61">
        <v>69535</v>
      </c>
      <c r="J14" s="61">
        <v>67685</v>
      </c>
      <c r="K14" s="61">
        <v>64453</v>
      </c>
      <c r="L14" s="61">
        <v>67595</v>
      </c>
      <c r="M14" s="61">
        <v>64427</v>
      </c>
      <c r="N14" s="61">
        <v>63223</v>
      </c>
      <c r="O14" s="61">
        <v>58461</v>
      </c>
      <c r="P14" s="200">
        <v>59979</v>
      </c>
      <c r="Q14" s="200">
        <v>54170</v>
      </c>
      <c r="R14" s="200">
        <v>62052</v>
      </c>
      <c r="S14" s="200">
        <v>51918</v>
      </c>
      <c r="T14" s="200">
        <v>47703</v>
      </c>
      <c r="U14" s="200">
        <v>50870</v>
      </c>
      <c r="V14" s="200">
        <v>53093</v>
      </c>
      <c r="W14" s="200">
        <v>53504</v>
      </c>
      <c r="X14" s="201">
        <v>57293</v>
      </c>
      <c r="Y14" s="201">
        <v>55509</v>
      </c>
      <c r="Z14" s="201">
        <v>54434</v>
      </c>
      <c r="AA14" s="201">
        <v>46746</v>
      </c>
      <c r="AB14" s="201">
        <v>38532</v>
      </c>
      <c r="AC14" s="201">
        <v>32923</v>
      </c>
      <c r="AD14" s="201">
        <v>28371</v>
      </c>
      <c r="AE14" s="201">
        <v>26602</v>
      </c>
      <c r="AF14" s="201">
        <v>26608</v>
      </c>
      <c r="AG14" s="201">
        <v>27783</v>
      </c>
      <c r="AH14" s="201">
        <v>29997</v>
      </c>
      <c r="AI14" s="201">
        <v>31877</v>
      </c>
    </row>
    <row r="16" spans="1:35">
      <c r="A16" s="96" t="s">
        <v>342</v>
      </c>
      <c r="D16" s="61" t="s">
        <v>40</v>
      </c>
      <c r="E16" s="61" t="s">
        <v>41</v>
      </c>
      <c r="F16" s="61" t="s">
        <v>42</v>
      </c>
      <c r="G16" s="61" t="s">
        <v>43</v>
      </c>
      <c r="H16" s="61" t="s">
        <v>45</v>
      </c>
      <c r="I16" s="61" t="s">
        <v>46</v>
      </c>
      <c r="J16" s="61" t="s">
        <v>47</v>
      </c>
      <c r="K16" s="61" t="s">
        <v>48</v>
      </c>
      <c r="L16" s="61" t="s">
        <v>49</v>
      </c>
      <c r="M16" s="61" t="s">
        <v>50</v>
      </c>
      <c r="N16" s="61" t="s">
        <v>51</v>
      </c>
      <c r="O16" s="61" t="s">
        <v>52</v>
      </c>
      <c r="P16" s="200" t="s">
        <v>54</v>
      </c>
      <c r="Q16" s="200" t="s">
        <v>59</v>
      </c>
      <c r="R16" s="200" t="s">
        <v>60</v>
      </c>
      <c r="S16" s="200" t="s">
        <v>61</v>
      </c>
      <c r="T16" s="200" t="s">
        <v>62</v>
      </c>
      <c r="U16" s="200" t="s">
        <v>63</v>
      </c>
      <c r="V16" s="200" t="s">
        <v>64</v>
      </c>
      <c r="W16" s="201" t="s">
        <v>90</v>
      </c>
      <c r="X16" s="201" t="s">
        <v>91</v>
      </c>
      <c r="Y16" s="201" t="s">
        <v>148</v>
      </c>
      <c r="Z16" s="201" t="s">
        <v>149</v>
      </c>
      <c r="AA16" s="201" t="s">
        <v>150</v>
      </c>
      <c r="AB16" s="201" t="s">
        <v>151</v>
      </c>
      <c r="AC16" s="201" t="s">
        <v>152</v>
      </c>
      <c r="AD16" s="201" t="s">
        <v>153</v>
      </c>
      <c r="AE16" s="201" t="s">
        <v>154</v>
      </c>
      <c r="AF16" s="201" t="s">
        <v>155</v>
      </c>
      <c r="AG16" s="201" t="s">
        <v>156</v>
      </c>
      <c r="AH16" s="2"/>
      <c r="AI16" s="2"/>
    </row>
    <row r="17" spans="2:35" s="94" customFormat="1">
      <c r="C17" s="94" t="s">
        <v>343</v>
      </c>
      <c r="D17" s="202"/>
      <c r="E17" s="202"/>
      <c r="F17" s="202"/>
      <c r="G17" s="202">
        <v>9917.2000000000007</v>
      </c>
      <c r="H17" s="202">
        <v>12077.7</v>
      </c>
      <c r="I17" s="202">
        <v>14856.9</v>
      </c>
      <c r="J17" s="202">
        <v>16643.599999999999</v>
      </c>
      <c r="K17" s="202">
        <v>31942.5</v>
      </c>
      <c r="L17" s="202">
        <v>34453.699999999997</v>
      </c>
      <c r="M17" s="202">
        <v>26279.200000000001</v>
      </c>
      <c r="N17" s="202">
        <v>35523.599999999999</v>
      </c>
      <c r="O17" s="202">
        <v>40496.1</v>
      </c>
      <c r="P17" s="203">
        <v>45812.800000000003</v>
      </c>
      <c r="Q17" s="203">
        <v>46554.400000000001</v>
      </c>
      <c r="R17" s="203">
        <v>37656</v>
      </c>
      <c r="S17" s="203">
        <v>40552</v>
      </c>
      <c r="T17" s="203">
        <v>24302</v>
      </c>
      <c r="U17" s="203">
        <v>53749</v>
      </c>
      <c r="V17" s="203">
        <v>54785</v>
      </c>
      <c r="W17" s="203">
        <f>16092805/2360</f>
        <v>6818.9851694915251</v>
      </c>
      <c r="X17" s="203">
        <f>13489839/1665</f>
        <v>8102.0054054054053</v>
      </c>
      <c r="Y17" s="203">
        <f>9881606/1039</f>
        <v>9510.6891241578433</v>
      </c>
      <c r="Z17" s="203">
        <f>7380827/639</f>
        <v>11550.589984350549</v>
      </c>
      <c r="AA17" s="203">
        <f>6425039/559</f>
        <v>11493.808586762076</v>
      </c>
      <c r="AB17" s="203">
        <f>5525787/521</f>
        <v>10606.117082533588</v>
      </c>
      <c r="AC17" s="203">
        <f>5171943/487</f>
        <v>10620.006160164272</v>
      </c>
      <c r="AD17" s="203">
        <f>4925172/444</f>
        <v>11092.72972972973</v>
      </c>
      <c r="AE17" s="203">
        <f>4946473/408</f>
        <v>12123.708333333334</v>
      </c>
      <c r="AF17" s="203">
        <f>5036112/411</f>
        <v>12253.313868613139</v>
      </c>
      <c r="AG17" s="203">
        <f>5246643/376</f>
        <v>13953.837765957447</v>
      </c>
    </row>
    <row r="18" spans="2:35" s="94" customFormat="1">
      <c r="C18" s="94" t="s">
        <v>344</v>
      </c>
      <c r="D18" s="202"/>
      <c r="E18" s="202"/>
      <c r="F18" s="202"/>
      <c r="G18" s="202">
        <v>3072.7</v>
      </c>
      <c r="H18" s="202">
        <v>3987.1</v>
      </c>
      <c r="I18" s="202">
        <v>5623</v>
      </c>
      <c r="J18" s="202">
        <v>6452.9</v>
      </c>
      <c r="K18" s="202">
        <v>12030.447</v>
      </c>
      <c r="L18" s="202">
        <v>12880.516</v>
      </c>
      <c r="M18" s="202">
        <v>9822.3799999999992</v>
      </c>
      <c r="N18" s="202">
        <v>13625.512000000001</v>
      </c>
      <c r="O18" s="202">
        <v>15563.6</v>
      </c>
      <c r="P18" s="203">
        <v>1168.68</v>
      </c>
      <c r="Q18" s="203">
        <v>1255.4100000000001</v>
      </c>
      <c r="R18" s="203">
        <v>1800</v>
      </c>
      <c r="S18" s="203">
        <v>1992.9</v>
      </c>
      <c r="T18" s="203"/>
      <c r="U18" s="203">
        <v>26787</v>
      </c>
      <c r="V18" s="203">
        <v>27001.599999999999</v>
      </c>
      <c r="W18" s="203">
        <f>87857/2360*100</f>
        <v>3722.7542372881358</v>
      </c>
      <c r="X18" s="203">
        <f>71454/1665*100</f>
        <v>4291.531531531532</v>
      </c>
      <c r="Y18" s="203">
        <f>52794/1039*100</f>
        <v>5081.2319538017327</v>
      </c>
      <c r="Z18" s="203">
        <f>35739/639*100</f>
        <v>5592.9577464788736</v>
      </c>
      <c r="AA18" s="203">
        <f>29732/559*100</f>
        <v>5318.7835420393558</v>
      </c>
      <c r="AB18" s="203">
        <f>26097/521*100</f>
        <v>5009.0211132437616</v>
      </c>
      <c r="AC18" s="203">
        <f>25084/487*100</f>
        <v>5150.7186858316227</v>
      </c>
      <c r="AD18" s="203">
        <f>24635/444*100</f>
        <v>5548.4234234234236</v>
      </c>
      <c r="AE18" s="203">
        <f>25297/408*100</f>
        <v>6200.245098039215</v>
      </c>
      <c r="AF18" s="203">
        <f>25846/411*100</f>
        <v>6288.5644768856446</v>
      </c>
      <c r="AG18" s="203">
        <f>26786/376*100</f>
        <v>7123.9361702127653</v>
      </c>
    </row>
    <row r="19" spans="2:35" s="94" customFormat="1">
      <c r="C19" s="94" t="s">
        <v>345</v>
      </c>
      <c r="D19" s="202"/>
      <c r="E19" s="202"/>
      <c r="F19" s="202"/>
      <c r="G19" s="202">
        <v>192.7</v>
      </c>
      <c r="H19" s="202">
        <v>229</v>
      </c>
      <c r="I19" s="202">
        <v>228.6</v>
      </c>
      <c r="J19" s="202">
        <v>227.5</v>
      </c>
      <c r="K19" s="202">
        <v>247.1</v>
      </c>
      <c r="L19" s="202">
        <v>245.8</v>
      </c>
      <c r="M19" s="202">
        <v>225.4</v>
      </c>
      <c r="N19" s="202">
        <v>241.9</v>
      </c>
      <c r="O19" s="202">
        <v>255.5</v>
      </c>
      <c r="P19" s="203">
        <v>255.1</v>
      </c>
      <c r="Q19" s="203">
        <v>269.7</v>
      </c>
      <c r="R19" s="203">
        <f>R18/R17*1000</f>
        <v>47.801147227533463</v>
      </c>
      <c r="S19" s="203">
        <f t="shared" ref="S19:V19" si="0">S18/S17*1000</f>
        <v>49.144308542118765</v>
      </c>
      <c r="T19" s="203">
        <f t="shared" si="0"/>
        <v>0</v>
      </c>
      <c r="U19" s="203">
        <f t="shared" si="0"/>
        <v>498.37206273605091</v>
      </c>
      <c r="V19" s="203">
        <f t="shared" si="0"/>
        <v>492.86483526512728</v>
      </c>
      <c r="W19" s="203">
        <v>546</v>
      </c>
      <c r="X19" s="203">
        <v>530</v>
      </c>
      <c r="Y19" s="203">
        <v>534</v>
      </c>
      <c r="Z19" s="203">
        <v>484</v>
      </c>
      <c r="AA19" s="203">
        <v>463</v>
      </c>
      <c r="AB19" s="203">
        <v>472</v>
      </c>
      <c r="AC19" s="203">
        <v>485</v>
      </c>
      <c r="AD19" s="203">
        <v>500</v>
      </c>
      <c r="AE19" s="203">
        <v>511</v>
      </c>
      <c r="AF19" s="203">
        <v>513</v>
      </c>
      <c r="AG19" s="203">
        <v>511</v>
      </c>
    </row>
    <row r="21" spans="2:35">
      <c r="B21" s="2" t="s">
        <v>351</v>
      </c>
      <c r="D21" s="61" t="s">
        <v>40</v>
      </c>
      <c r="E21" s="61" t="s">
        <v>41</v>
      </c>
      <c r="F21" s="61" t="s">
        <v>42</v>
      </c>
      <c r="G21" s="61" t="s">
        <v>43</v>
      </c>
      <c r="H21" s="61" t="s">
        <v>45</v>
      </c>
      <c r="I21" s="61" t="s">
        <v>46</v>
      </c>
      <c r="J21" s="61" t="s">
        <v>47</v>
      </c>
      <c r="K21" s="61" t="s">
        <v>48</v>
      </c>
      <c r="L21" s="61" t="s">
        <v>49</v>
      </c>
      <c r="M21" s="61" t="s">
        <v>50</v>
      </c>
      <c r="N21" s="61" t="s">
        <v>51</v>
      </c>
      <c r="O21" s="61" t="s">
        <v>52</v>
      </c>
      <c r="P21" s="200" t="s">
        <v>54</v>
      </c>
      <c r="Q21" s="200" t="s">
        <v>59</v>
      </c>
      <c r="R21" s="200" t="s">
        <v>60</v>
      </c>
      <c r="S21" s="200" t="s">
        <v>61</v>
      </c>
      <c r="T21" s="200" t="s">
        <v>62</v>
      </c>
      <c r="U21" s="200" t="s">
        <v>63</v>
      </c>
      <c r="V21" s="200" t="s">
        <v>64</v>
      </c>
      <c r="W21" s="200" t="s">
        <v>65</v>
      </c>
      <c r="X21" s="201" t="s">
        <v>89</v>
      </c>
      <c r="Y21" s="201" t="s">
        <v>90</v>
      </c>
      <c r="Z21" s="201" t="s">
        <v>91</v>
      </c>
      <c r="AA21" s="201" t="s">
        <v>148</v>
      </c>
      <c r="AB21" s="201" t="s">
        <v>149</v>
      </c>
      <c r="AC21" s="201" t="s">
        <v>150</v>
      </c>
      <c r="AD21" s="201" t="s">
        <v>151</v>
      </c>
      <c r="AE21" s="201" t="s">
        <v>152</v>
      </c>
      <c r="AF21" s="201" t="s">
        <v>153</v>
      </c>
      <c r="AG21" s="201" t="s">
        <v>154</v>
      </c>
      <c r="AH21" s="201" t="s">
        <v>155</v>
      </c>
      <c r="AI21" s="201" t="s">
        <v>156</v>
      </c>
    </row>
    <row r="22" spans="2:35" s="101" customFormat="1">
      <c r="C22" s="101" t="s">
        <v>355</v>
      </c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5"/>
      <c r="Q22" s="205"/>
      <c r="R22" s="205"/>
      <c r="S22" s="205"/>
      <c r="T22" s="205"/>
      <c r="U22" s="205"/>
      <c r="V22" s="205"/>
      <c r="W22" s="205"/>
      <c r="X22" s="206"/>
      <c r="Y22" s="206">
        <v>22.09</v>
      </c>
      <c r="Z22" s="206">
        <v>20.329999999999998</v>
      </c>
      <c r="AA22" s="206">
        <v>19.59</v>
      </c>
      <c r="AB22" s="206">
        <v>17.97</v>
      </c>
      <c r="AC22" s="206">
        <v>17</v>
      </c>
      <c r="AD22" s="206">
        <v>16.309999999999999</v>
      </c>
      <c r="AE22" s="206">
        <v>16.07</v>
      </c>
      <c r="AF22" s="206">
        <v>15.6</v>
      </c>
      <c r="AG22" s="206">
        <v>15.43</v>
      </c>
      <c r="AH22" s="206">
        <v>15.35</v>
      </c>
      <c r="AI22" s="206">
        <v>15.23</v>
      </c>
    </row>
    <row r="23" spans="2:35" s="14" customFormat="1">
      <c r="C23" s="14" t="s">
        <v>358</v>
      </c>
      <c r="D23" s="18"/>
      <c r="E23" s="18"/>
      <c r="F23" s="18"/>
      <c r="G23" s="18">
        <v>1.5</v>
      </c>
      <c r="H23" s="18">
        <v>1.6</v>
      </c>
      <c r="I23" s="18"/>
      <c r="J23" s="18"/>
      <c r="K23" s="18"/>
      <c r="L23" s="289">
        <v>5.3</v>
      </c>
      <c r="M23" s="18"/>
      <c r="N23" s="18"/>
      <c r="O23" s="18"/>
      <c r="P23" s="294">
        <v>10.8</v>
      </c>
      <c r="Q23" s="294">
        <v>11.3</v>
      </c>
      <c r="R23" s="225">
        <v>2.7</v>
      </c>
      <c r="S23" s="208">
        <v>3.7</v>
      </c>
      <c r="T23" s="208">
        <v>3.8</v>
      </c>
      <c r="U23" s="294">
        <v>8.3000000000000007</v>
      </c>
      <c r="V23" s="294">
        <v>9</v>
      </c>
      <c r="W23" s="208">
        <v>2.2000000000000002</v>
      </c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</row>
    <row r="24" spans="2:35" s="14" customFormat="1">
      <c r="C24" s="14" t="s">
        <v>359</v>
      </c>
      <c r="D24" s="18"/>
      <c r="E24" s="18"/>
      <c r="F24" s="18"/>
      <c r="G24" s="18">
        <v>1.2</v>
      </c>
      <c r="H24" s="18">
        <v>1.3</v>
      </c>
      <c r="I24" s="18"/>
      <c r="J24" s="18"/>
      <c r="K24" s="18"/>
      <c r="L24" s="290"/>
      <c r="M24" s="18"/>
      <c r="N24" s="18"/>
      <c r="O24" s="18"/>
      <c r="P24" s="289"/>
      <c r="Q24" s="289"/>
      <c r="R24" s="226">
        <v>4</v>
      </c>
      <c r="S24" s="208">
        <v>5.9</v>
      </c>
      <c r="T24" s="208">
        <v>6</v>
      </c>
      <c r="U24" s="290"/>
      <c r="V24" s="290"/>
      <c r="W24" s="208">
        <v>8.3000000000000007</v>
      </c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</row>
    <row r="25" spans="2:35" s="14" customFormat="1">
      <c r="C25" s="14" t="s">
        <v>360</v>
      </c>
      <c r="D25" s="18"/>
      <c r="E25" s="18"/>
      <c r="F25" s="18"/>
      <c r="G25" s="291" t="s">
        <v>399</v>
      </c>
      <c r="H25" s="291" t="s">
        <v>400</v>
      </c>
      <c r="I25" s="18"/>
      <c r="J25" s="18"/>
      <c r="K25" s="18"/>
      <c r="L25" s="290"/>
      <c r="M25" s="18"/>
      <c r="N25" s="18"/>
      <c r="O25" s="18"/>
      <c r="P25" s="289"/>
      <c r="Q25" s="289"/>
      <c r="R25" s="226">
        <v>8.8000000000000007</v>
      </c>
      <c r="S25" s="209">
        <v>11.7</v>
      </c>
      <c r="T25" s="209">
        <v>12.7</v>
      </c>
      <c r="U25" s="209">
        <v>13.5</v>
      </c>
      <c r="V25" s="209">
        <v>15.6</v>
      </c>
      <c r="W25" s="209">
        <v>14.8</v>
      </c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</row>
    <row r="26" spans="2:35" s="94" customFormat="1">
      <c r="C26" s="94" t="s">
        <v>346</v>
      </c>
      <c r="D26" s="202"/>
      <c r="E26" s="202"/>
      <c r="F26" s="202"/>
      <c r="G26" s="292"/>
      <c r="H26" s="292"/>
      <c r="I26" s="202"/>
      <c r="J26" s="202"/>
      <c r="K26" s="202"/>
      <c r="L26" s="202">
        <v>6.7</v>
      </c>
      <c r="M26" s="202"/>
      <c r="N26" s="202"/>
      <c r="O26" s="202"/>
      <c r="P26" s="203">
        <v>5.0999999999999996</v>
      </c>
      <c r="Q26" s="203">
        <v>7.5</v>
      </c>
      <c r="R26" s="203">
        <v>70.099999999999994</v>
      </c>
      <c r="S26" s="203">
        <v>72</v>
      </c>
      <c r="T26" s="203">
        <v>72.7</v>
      </c>
      <c r="U26" s="203">
        <v>76.5</v>
      </c>
      <c r="V26" s="203">
        <v>74.099999999999994</v>
      </c>
      <c r="W26" s="203">
        <f>49.3+25.4</f>
        <v>74.699999999999989</v>
      </c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</row>
    <row r="27" spans="2:35" s="94" customFormat="1">
      <c r="C27" s="94" t="s">
        <v>348</v>
      </c>
      <c r="D27" s="202"/>
      <c r="E27" s="202"/>
      <c r="F27" s="202"/>
      <c r="G27" s="293" t="s">
        <v>401</v>
      </c>
      <c r="H27" s="293" t="s">
        <v>402</v>
      </c>
      <c r="I27" s="202"/>
      <c r="J27" s="202"/>
      <c r="K27" s="202"/>
      <c r="L27" s="202">
        <v>29.8</v>
      </c>
      <c r="M27" s="202"/>
      <c r="N27" s="202"/>
      <c r="O27" s="202"/>
      <c r="P27" s="203">
        <v>26.7</v>
      </c>
      <c r="Q27" s="203">
        <v>27.7</v>
      </c>
      <c r="R27" s="203">
        <v>12.4</v>
      </c>
      <c r="S27" s="203">
        <v>6.4</v>
      </c>
      <c r="T27" s="203">
        <v>4.9000000000000004</v>
      </c>
      <c r="U27" s="298">
        <v>45.3</v>
      </c>
      <c r="V27" s="295">
        <v>44.6</v>
      </c>
      <c r="W27" s="203">
        <v>0</v>
      </c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</row>
    <row r="28" spans="2:35" s="94" customFormat="1">
      <c r="C28" s="94" t="s">
        <v>347</v>
      </c>
      <c r="D28" s="202"/>
      <c r="E28" s="202"/>
      <c r="F28" s="202"/>
      <c r="G28" s="292"/>
      <c r="H28" s="292"/>
      <c r="I28" s="202"/>
      <c r="J28" s="202"/>
      <c r="K28" s="202"/>
      <c r="L28" s="202">
        <v>26.2</v>
      </c>
      <c r="M28" s="202"/>
      <c r="N28" s="202"/>
      <c r="O28" s="202"/>
      <c r="P28" s="203">
        <v>27.3</v>
      </c>
      <c r="Q28" s="203">
        <v>24.8</v>
      </c>
      <c r="R28" s="295">
        <v>2.1</v>
      </c>
      <c r="S28" s="295">
        <v>0.4</v>
      </c>
      <c r="T28" s="295">
        <v>0</v>
      </c>
      <c r="U28" s="290"/>
      <c r="V28" s="290"/>
      <c r="W28" s="295">
        <v>0</v>
      </c>
      <c r="X28" s="295"/>
      <c r="Y28" s="295"/>
      <c r="Z28" s="295"/>
      <c r="AA28" s="203"/>
      <c r="AB28" s="203"/>
      <c r="AC28" s="203"/>
      <c r="AD28" s="203"/>
      <c r="AE28" s="203"/>
      <c r="AF28" s="203"/>
      <c r="AG28" s="203"/>
      <c r="AH28" s="203"/>
      <c r="AI28" s="203"/>
    </row>
    <row r="29" spans="2:35" s="94" customFormat="1">
      <c r="C29" s="94" t="s">
        <v>349</v>
      </c>
      <c r="D29" s="202"/>
      <c r="E29" s="202"/>
      <c r="F29" s="202"/>
      <c r="G29" s="211" t="s">
        <v>403</v>
      </c>
      <c r="H29" s="211" t="s">
        <v>404</v>
      </c>
      <c r="I29" s="202"/>
      <c r="J29" s="202"/>
      <c r="K29" s="202"/>
      <c r="L29" s="202">
        <v>6.7</v>
      </c>
      <c r="M29" s="202"/>
      <c r="N29" s="202"/>
      <c r="O29" s="202"/>
      <c r="P29" s="203">
        <v>10.6</v>
      </c>
      <c r="Q29" s="203">
        <v>9.9</v>
      </c>
      <c r="R29" s="290"/>
      <c r="S29" s="290"/>
      <c r="T29" s="290"/>
      <c r="U29" s="290"/>
      <c r="V29" s="290"/>
      <c r="W29" s="290"/>
      <c r="X29" s="297"/>
      <c r="Y29" s="297"/>
      <c r="Z29" s="297"/>
      <c r="AA29" s="203"/>
      <c r="AB29" s="203"/>
      <c r="AC29" s="203"/>
      <c r="AD29" s="203"/>
      <c r="AE29" s="203"/>
      <c r="AF29" s="203"/>
      <c r="AG29" s="203"/>
      <c r="AH29" s="203"/>
      <c r="AI29" s="203"/>
    </row>
    <row r="30" spans="2:35" s="94" customFormat="1">
      <c r="C30" s="94" t="s">
        <v>350</v>
      </c>
      <c r="D30" s="202"/>
      <c r="E30" s="202"/>
      <c r="F30" s="202"/>
      <c r="G30" s="211" t="s">
        <v>405</v>
      </c>
      <c r="H30" s="211" t="s">
        <v>406</v>
      </c>
      <c r="I30" s="202"/>
      <c r="J30" s="202"/>
      <c r="K30" s="202"/>
      <c r="L30" s="202">
        <v>25.3</v>
      </c>
      <c r="M30" s="202"/>
      <c r="N30" s="202"/>
      <c r="O30" s="202"/>
      <c r="P30" s="203">
        <v>19.399999999999999</v>
      </c>
      <c r="Q30" s="203">
        <v>18.8</v>
      </c>
      <c r="R30" s="203">
        <v>0</v>
      </c>
      <c r="S30" s="203">
        <v>0</v>
      </c>
      <c r="T30" s="203">
        <v>0</v>
      </c>
      <c r="U30" s="290"/>
      <c r="V30" s="290"/>
      <c r="W30" s="203">
        <v>0</v>
      </c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</row>
    <row r="32" spans="2:35">
      <c r="D32" s="61" t="s">
        <v>40</v>
      </c>
      <c r="E32" s="61" t="s">
        <v>41</v>
      </c>
      <c r="F32" s="61" t="s">
        <v>42</v>
      </c>
      <c r="G32" s="61" t="s">
        <v>43</v>
      </c>
      <c r="H32" s="61" t="s">
        <v>45</v>
      </c>
      <c r="I32" s="61" t="s">
        <v>46</v>
      </c>
      <c r="J32" s="61" t="s">
        <v>47</v>
      </c>
      <c r="K32" s="61" t="s">
        <v>48</v>
      </c>
      <c r="L32" s="61" t="s">
        <v>49</v>
      </c>
      <c r="M32" s="61" t="s">
        <v>50</v>
      </c>
      <c r="N32" s="61" t="s">
        <v>51</v>
      </c>
      <c r="O32" s="61" t="s">
        <v>52</v>
      </c>
      <c r="P32" s="200" t="s">
        <v>54</v>
      </c>
      <c r="Q32" s="200" t="s">
        <v>59</v>
      </c>
      <c r="R32" s="200" t="s">
        <v>60</v>
      </c>
      <c r="S32" s="200" t="s">
        <v>61</v>
      </c>
      <c r="T32" s="200" t="s">
        <v>62</v>
      </c>
      <c r="U32" s="200" t="s">
        <v>63</v>
      </c>
      <c r="V32" s="200" t="s">
        <v>64</v>
      </c>
      <c r="W32" s="200" t="s">
        <v>65</v>
      </c>
      <c r="X32" s="201" t="s">
        <v>89</v>
      </c>
      <c r="Y32" s="201" t="s">
        <v>90</v>
      </c>
      <c r="Z32" s="201" t="s">
        <v>91</v>
      </c>
      <c r="AA32" s="201" t="s">
        <v>148</v>
      </c>
      <c r="AB32" s="201" t="s">
        <v>149</v>
      </c>
      <c r="AC32" s="201" t="s">
        <v>150</v>
      </c>
      <c r="AD32" s="201" t="s">
        <v>151</v>
      </c>
      <c r="AE32" s="201" t="s">
        <v>152</v>
      </c>
      <c r="AF32" s="201" t="s">
        <v>153</v>
      </c>
      <c r="AG32" s="201" t="s">
        <v>154</v>
      </c>
      <c r="AH32" s="201" t="s">
        <v>155</v>
      </c>
      <c r="AI32" s="201" t="s">
        <v>156</v>
      </c>
    </row>
    <row r="33" spans="1:35" s="94" customFormat="1">
      <c r="B33" s="2" t="s">
        <v>352</v>
      </c>
      <c r="D33" s="202"/>
      <c r="E33" s="202"/>
      <c r="F33" s="202"/>
      <c r="G33" s="202">
        <v>2.6</v>
      </c>
      <c r="H33" s="202">
        <v>2.4</v>
      </c>
      <c r="I33" s="202">
        <v>3.1</v>
      </c>
      <c r="J33" s="202">
        <v>4.5999999999999996</v>
      </c>
      <c r="K33" s="202">
        <v>3.1</v>
      </c>
      <c r="L33" s="202">
        <v>2.2999999999999998</v>
      </c>
      <c r="M33" s="202">
        <v>5.3</v>
      </c>
      <c r="N33" s="202">
        <v>4.3</v>
      </c>
      <c r="O33" s="202">
        <v>2.9</v>
      </c>
      <c r="P33" s="203">
        <v>6.5</v>
      </c>
      <c r="Q33" s="203">
        <v>6.9</v>
      </c>
      <c r="R33" s="203">
        <v>2.1</v>
      </c>
      <c r="S33" s="203">
        <v>1.9</v>
      </c>
      <c r="T33" s="203">
        <v>2.2000000000000002</v>
      </c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</row>
    <row r="34" spans="1:35" s="94" customFormat="1">
      <c r="B34" s="94" t="s">
        <v>353</v>
      </c>
      <c r="D34" s="202"/>
      <c r="E34" s="202"/>
      <c r="F34" s="202"/>
      <c r="G34" s="202"/>
      <c r="H34" s="202"/>
      <c r="I34" s="202"/>
      <c r="J34" s="202"/>
      <c r="K34" s="202"/>
      <c r="L34" s="202">
        <v>2.8</v>
      </c>
      <c r="M34" s="202">
        <v>4.5</v>
      </c>
      <c r="N34" s="202">
        <v>3.2</v>
      </c>
      <c r="O34" s="202">
        <v>5.0999999999999996</v>
      </c>
      <c r="P34" s="203">
        <v>4.4000000000000004</v>
      </c>
      <c r="Q34" s="203">
        <v>5</v>
      </c>
      <c r="R34" s="203">
        <v>3.1</v>
      </c>
      <c r="S34" s="203">
        <v>4.8</v>
      </c>
      <c r="T34" s="203">
        <v>6.1</v>
      </c>
      <c r="U34" s="203">
        <v>6</v>
      </c>
      <c r="V34" s="203">
        <v>5.5</v>
      </c>
      <c r="W34" s="203">
        <v>5.9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</row>
    <row r="35" spans="1:35" s="94" customFormat="1"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</row>
    <row r="36" spans="1:35" s="94" customFormat="1">
      <c r="A36" s="95" t="s">
        <v>397</v>
      </c>
      <c r="D36" s="61" t="s">
        <v>40</v>
      </c>
      <c r="E36" s="61" t="s">
        <v>41</v>
      </c>
      <c r="F36" s="61" t="s">
        <v>42</v>
      </c>
      <c r="G36" s="61" t="s">
        <v>43</v>
      </c>
      <c r="H36" s="61" t="s">
        <v>45</v>
      </c>
      <c r="I36" s="61" t="s">
        <v>46</v>
      </c>
      <c r="J36" s="61" t="s">
        <v>47</v>
      </c>
      <c r="K36" s="61" t="s">
        <v>48</v>
      </c>
      <c r="L36" s="61" t="s">
        <v>49</v>
      </c>
      <c r="M36" s="61" t="s">
        <v>50</v>
      </c>
      <c r="N36" s="61" t="s">
        <v>51</v>
      </c>
      <c r="O36" s="61" t="s">
        <v>52</v>
      </c>
      <c r="P36" s="200" t="s">
        <v>54</v>
      </c>
      <c r="Q36" s="200" t="s">
        <v>59</v>
      </c>
      <c r="R36" s="200" t="s">
        <v>60</v>
      </c>
      <c r="S36" s="200" t="s">
        <v>61</v>
      </c>
      <c r="T36" s="200" t="s">
        <v>62</v>
      </c>
      <c r="U36" s="200" t="s">
        <v>63</v>
      </c>
      <c r="V36" s="200" t="s">
        <v>64</v>
      </c>
      <c r="W36" s="201" t="s">
        <v>90</v>
      </c>
      <c r="X36" s="201" t="s">
        <v>91</v>
      </c>
      <c r="Y36" s="201" t="s">
        <v>148</v>
      </c>
      <c r="Z36" s="201" t="s">
        <v>149</v>
      </c>
      <c r="AA36" s="201" t="s">
        <v>150</v>
      </c>
      <c r="AB36" s="201" t="s">
        <v>151</v>
      </c>
      <c r="AC36" s="201" t="s">
        <v>152</v>
      </c>
      <c r="AD36" s="201" t="s">
        <v>153</v>
      </c>
      <c r="AE36" s="201" t="s">
        <v>154</v>
      </c>
      <c r="AF36" s="201" t="s">
        <v>155</v>
      </c>
      <c r="AG36" s="201" t="s">
        <v>156</v>
      </c>
    </row>
    <row r="37" spans="1:35" s="94" customFormat="1">
      <c r="C37" s="94" t="s">
        <v>354</v>
      </c>
      <c r="D37" s="202"/>
      <c r="E37" s="202"/>
      <c r="F37" s="202"/>
      <c r="G37" s="202"/>
      <c r="H37" s="202">
        <v>22738.6</v>
      </c>
      <c r="I37" s="202">
        <v>11190.2</v>
      </c>
      <c r="J37" s="202">
        <v>12296.9</v>
      </c>
      <c r="K37" s="202">
        <v>11704.9</v>
      </c>
      <c r="L37" s="202">
        <v>18762</v>
      </c>
      <c r="M37" s="202">
        <v>18977.2</v>
      </c>
      <c r="N37" s="202">
        <v>24476.3</v>
      </c>
      <c r="O37" s="202">
        <v>29974.1</v>
      </c>
      <c r="P37" s="203">
        <v>46018.7</v>
      </c>
      <c r="Q37" s="203">
        <v>49796.6</v>
      </c>
      <c r="R37" s="203">
        <v>31539</v>
      </c>
      <c r="S37" s="203">
        <v>31598</v>
      </c>
      <c r="T37" s="203">
        <v>31935</v>
      </c>
      <c r="U37" s="203">
        <v>25991</v>
      </c>
      <c r="V37" s="203">
        <v>25054</v>
      </c>
      <c r="W37" s="203">
        <f>16039767/150</f>
        <v>106931.78</v>
      </c>
      <c r="X37" s="203">
        <f>15449936/154</f>
        <v>100324.25974025975</v>
      </c>
      <c r="Y37" s="203">
        <f>14552464/143</f>
        <v>101765.48251748252</v>
      </c>
      <c r="Z37" s="203">
        <f>13661115/138</f>
        <v>98993.586956521744</v>
      </c>
      <c r="AA37" s="203">
        <f>12943485/141</f>
        <v>91797.765957446813</v>
      </c>
      <c r="AB37" s="203">
        <f>12603273/138</f>
        <v>91328.065217391311</v>
      </c>
      <c r="AC37" s="203">
        <f>3081666/132</f>
        <v>23345.954545454544</v>
      </c>
      <c r="AD37" s="203">
        <f>2760372/130</f>
        <v>21233.630769230771</v>
      </c>
      <c r="AE37" s="203">
        <f>2490288/128</f>
        <v>19455.375</v>
      </c>
      <c r="AF37" s="203">
        <f>2237937/128</f>
        <v>17483.8828125</v>
      </c>
      <c r="AG37" s="203">
        <f>2043526/128</f>
        <v>15965.046875</v>
      </c>
    </row>
    <row r="38" spans="1:35" s="94" customFormat="1">
      <c r="C38" s="94" t="s">
        <v>398</v>
      </c>
      <c r="D38" s="202"/>
      <c r="E38" s="202"/>
      <c r="F38" s="202"/>
      <c r="G38" s="202"/>
      <c r="H38" s="202">
        <v>5085.2</v>
      </c>
      <c r="I38" s="202">
        <v>4440.8</v>
      </c>
      <c r="J38" s="202">
        <v>4298.8</v>
      </c>
      <c r="K38" s="202">
        <v>2274.8000000000002</v>
      </c>
      <c r="L38" s="202">
        <v>3643.1149999999998</v>
      </c>
      <c r="M38" s="202">
        <v>3571.8</v>
      </c>
      <c r="N38" s="202">
        <v>5339.6</v>
      </c>
      <c r="O38" s="202">
        <v>7667.7</v>
      </c>
      <c r="P38" s="203">
        <v>16887.599999999999</v>
      </c>
      <c r="Q38" s="203">
        <v>16023.9</v>
      </c>
      <c r="R38" s="203">
        <v>5113</v>
      </c>
      <c r="S38" s="203">
        <v>6081.4</v>
      </c>
      <c r="T38" s="203">
        <v>6465.8</v>
      </c>
      <c r="U38" s="203">
        <v>4375.5</v>
      </c>
      <c r="V38" s="203">
        <v>4538.3</v>
      </c>
      <c r="W38" s="203">
        <f>22156/150*100</f>
        <v>14770.666666666668</v>
      </c>
      <c r="X38" s="203">
        <f>20173/154*100</f>
        <v>13099.350649350648</v>
      </c>
      <c r="Y38" s="203">
        <f>18054/143*100</f>
        <v>12625.174825174825</v>
      </c>
      <c r="Z38" s="203">
        <f>13959/138*100</f>
        <v>10115.217391304348</v>
      </c>
      <c r="AA38" s="203">
        <f>10966/141*100</f>
        <v>7777.3049645390074</v>
      </c>
      <c r="AB38" s="203">
        <f>8688/138*100</f>
        <v>6295.652173913044</v>
      </c>
      <c r="AC38" s="203">
        <f>7234/132*100</f>
        <v>5480.30303030303</v>
      </c>
      <c r="AD38" s="203">
        <f>6208/130*100</f>
        <v>4775.3846153846152</v>
      </c>
      <c r="AE38" s="203">
        <f>5524/128*100</f>
        <v>4315.625</v>
      </c>
      <c r="AF38" s="203">
        <f>4876/128*100</f>
        <v>3809.375</v>
      </c>
      <c r="AG38" s="203">
        <f>4498/128*100</f>
        <v>3514.0625</v>
      </c>
    </row>
    <row r="39" spans="1:35" s="94" customFormat="1">
      <c r="C39" s="94" t="s">
        <v>345</v>
      </c>
      <c r="D39" s="202"/>
      <c r="E39" s="202"/>
      <c r="F39" s="202"/>
      <c r="G39" s="202"/>
      <c r="H39" s="202">
        <f>H38/H37*1000</f>
        <v>223.63733915016758</v>
      </c>
      <c r="I39" s="202">
        <f t="shared" ref="I39:J39" si="1">I38/I37*1000</f>
        <v>396.84724133616919</v>
      </c>
      <c r="J39" s="202">
        <f t="shared" si="1"/>
        <v>349.58404150639592</v>
      </c>
      <c r="K39" s="202">
        <v>146.9</v>
      </c>
      <c r="L39" s="202">
        <v>150.6</v>
      </c>
      <c r="M39" s="202">
        <v>149</v>
      </c>
      <c r="N39" s="202">
        <v>175.3</v>
      </c>
      <c r="O39" s="202">
        <v>190.3</v>
      </c>
      <c r="P39" s="203">
        <v>367</v>
      </c>
      <c r="Q39" s="203">
        <v>321.8</v>
      </c>
      <c r="R39" s="203">
        <f>R38/R37*1000</f>
        <v>162.11674434826722</v>
      </c>
      <c r="S39" s="203">
        <f t="shared" ref="S39:V39" si="2">S38/S37*1000</f>
        <v>192.46154819925309</v>
      </c>
      <c r="T39" s="203">
        <f t="shared" si="2"/>
        <v>202.46751213402223</v>
      </c>
      <c r="U39" s="203">
        <f t="shared" si="2"/>
        <v>168.34673540841061</v>
      </c>
      <c r="V39" s="203">
        <f t="shared" si="2"/>
        <v>181.14073601021792</v>
      </c>
      <c r="W39" s="203">
        <v>135</v>
      </c>
      <c r="X39" s="203">
        <f>X38/X37*1000</f>
        <v>130.57012016101555</v>
      </c>
      <c r="Y39" s="203">
        <v>124</v>
      </c>
      <c r="Z39" s="203">
        <v>102</v>
      </c>
      <c r="AA39" s="203">
        <v>85</v>
      </c>
      <c r="AB39" s="203">
        <v>69</v>
      </c>
      <c r="AC39" s="203">
        <v>235</v>
      </c>
      <c r="AD39" s="203">
        <v>225</v>
      </c>
      <c r="AE39" s="203">
        <v>222</v>
      </c>
      <c r="AF39" s="203">
        <v>218</v>
      </c>
      <c r="AG39" s="203">
        <v>220</v>
      </c>
    </row>
    <row r="40" spans="1:35" s="94" customFormat="1"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</row>
    <row r="41" spans="1:35">
      <c r="B41" s="2" t="s">
        <v>351</v>
      </c>
      <c r="D41" s="61" t="s">
        <v>40</v>
      </c>
      <c r="E41" s="61" t="s">
        <v>41</v>
      </c>
      <c r="F41" s="61" t="s">
        <v>42</v>
      </c>
      <c r="G41" s="61" t="s">
        <v>43</v>
      </c>
      <c r="H41" s="61" t="s">
        <v>45</v>
      </c>
      <c r="I41" s="61" t="s">
        <v>46</v>
      </c>
      <c r="J41" s="61" t="s">
        <v>47</v>
      </c>
      <c r="K41" s="61" t="s">
        <v>48</v>
      </c>
      <c r="L41" s="61" t="s">
        <v>49</v>
      </c>
      <c r="M41" s="61" t="s">
        <v>50</v>
      </c>
      <c r="N41" s="61" t="s">
        <v>51</v>
      </c>
      <c r="O41" s="61" t="s">
        <v>52</v>
      </c>
      <c r="P41" s="200" t="s">
        <v>54</v>
      </c>
      <c r="Q41" s="200" t="s">
        <v>59</v>
      </c>
      <c r="R41" s="200" t="s">
        <v>60</v>
      </c>
      <c r="S41" s="200" t="s">
        <v>61</v>
      </c>
      <c r="T41" s="200" t="s">
        <v>62</v>
      </c>
      <c r="U41" s="200" t="s">
        <v>63</v>
      </c>
      <c r="V41" s="200" t="s">
        <v>64</v>
      </c>
      <c r="W41" s="200" t="s">
        <v>65</v>
      </c>
      <c r="X41" s="201" t="s">
        <v>89</v>
      </c>
      <c r="Y41" s="201" t="s">
        <v>90</v>
      </c>
      <c r="Z41" s="201" t="s">
        <v>91</v>
      </c>
      <c r="AA41" s="201" t="s">
        <v>148</v>
      </c>
      <c r="AB41" s="201" t="s">
        <v>149</v>
      </c>
      <c r="AC41" s="201" t="s">
        <v>150</v>
      </c>
      <c r="AD41" s="201" t="s">
        <v>151</v>
      </c>
      <c r="AE41" s="201" t="s">
        <v>152</v>
      </c>
      <c r="AF41" s="201" t="s">
        <v>153</v>
      </c>
      <c r="AG41" s="201" t="s">
        <v>154</v>
      </c>
      <c r="AH41" s="201" t="s">
        <v>155</v>
      </c>
      <c r="AI41" s="201" t="s">
        <v>156</v>
      </c>
    </row>
    <row r="42" spans="1:35" s="102" customFormat="1">
      <c r="C42" s="102" t="s">
        <v>355</v>
      </c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3">
        <v>23.1</v>
      </c>
      <c r="Q42" s="213">
        <v>23</v>
      </c>
      <c r="R42" s="213"/>
      <c r="S42" s="213"/>
      <c r="T42" s="213"/>
      <c r="U42" s="213"/>
      <c r="V42" s="213"/>
      <c r="W42" s="213"/>
      <c r="X42" s="213"/>
      <c r="Y42" s="213">
        <v>16.95</v>
      </c>
      <c r="Z42" s="213">
        <v>16.62</v>
      </c>
      <c r="AA42" s="213">
        <v>16.25</v>
      </c>
      <c r="AB42" s="213">
        <v>15.97</v>
      </c>
      <c r="AC42" s="213">
        <v>15.1</v>
      </c>
      <c r="AD42" s="213">
        <v>14.64</v>
      </c>
      <c r="AE42" s="213">
        <v>14.61</v>
      </c>
      <c r="AF42" s="213">
        <v>14.42</v>
      </c>
      <c r="AG42" s="213">
        <v>14.56</v>
      </c>
      <c r="AH42" s="213">
        <v>14.4</v>
      </c>
      <c r="AI42" s="213">
        <v>14.41</v>
      </c>
    </row>
    <row r="43" spans="1:35" s="14" customFormat="1">
      <c r="C43" s="14" t="s">
        <v>361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296">
        <v>65.599999999999994</v>
      </c>
      <c r="Q43" s="296">
        <v>65.400000000000006</v>
      </c>
      <c r="R43" s="223">
        <v>2.5</v>
      </c>
      <c r="S43" s="209">
        <v>2.9</v>
      </c>
      <c r="T43" s="209">
        <v>2.1</v>
      </c>
      <c r="U43" s="296">
        <v>35.4</v>
      </c>
      <c r="V43" s="296">
        <v>37.200000000000003</v>
      </c>
      <c r="W43" s="209">
        <v>3.4</v>
      </c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</row>
    <row r="44" spans="1:35" s="14" customFormat="1">
      <c r="C44" s="14" t="s">
        <v>359</v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290"/>
      <c r="Q44" s="290"/>
      <c r="R44" s="224">
        <v>5.3</v>
      </c>
      <c r="S44" s="209">
        <v>40.299999999999997</v>
      </c>
      <c r="T44" s="209">
        <v>40</v>
      </c>
      <c r="U44" s="290"/>
      <c r="V44" s="290"/>
      <c r="W44" s="209">
        <v>41.9</v>
      </c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</row>
    <row r="45" spans="1:35" s="14" customFormat="1">
      <c r="C45" s="14" t="s">
        <v>360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290"/>
      <c r="Q45" s="290"/>
      <c r="R45" s="224">
        <v>12.6</v>
      </c>
      <c r="S45" s="209">
        <v>19.399999999999999</v>
      </c>
      <c r="T45" s="209">
        <v>22.9</v>
      </c>
      <c r="U45" s="209">
        <v>25.7</v>
      </c>
      <c r="V45" s="209">
        <v>26.5</v>
      </c>
      <c r="W45" s="209">
        <v>21.2</v>
      </c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</row>
    <row r="46" spans="1:35" s="14" customFormat="1">
      <c r="C46" s="14" t="s">
        <v>346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209">
        <v>10.9</v>
      </c>
      <c r="Q46" s="209">
        <v>11.5</v>
      </c>
      <c r="R46" s="209">
        <v>72.2</v>
      </c>
      <c r="S46" s="209">
        <v>37.4</v>
      </c>
      <c r="T46" s="209">
        <v>35</v>
      </c>
      <c r="U46" s="203">
        <v>38.9</v>
      </c>
      <c r="V46" s="203">
        <v>36.299999999999997</v>
      </c>
      <c r="W46" s="209">
        <v>33.5</v>
      </c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</row>
    <row r="47" spans="1:35" s="14" customFormat="1">
      <c r="C47" s="14" t="s">
        <v>348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209">
        <v>14.1</v>
      </c>
      <c r="Q47" s="209">
        <v>14.6</v>
      </c>
      <c r="R47" s="209">
        <v>7.2</v>
      </c>
      <c r="S47" s="209">
        <v>0</v>
      </c>
      <c r="T47" s="209">
        <v>0</v>
      </c>
      <c r="U47" s="203">
        <v>0</v>
      </c>
      <c r="V47" s="203">
        <v>0</v>
      </c>
      <c r="W47" s="209">
        <v>0</v>
      </c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</row>
    <row r="48" spans="1:35" s="14" customFormat="1">
      <c r="C48" s="14" t="s">
        <v>347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209">
        <v>9.4</v>
      </c>
      <c r="Q48" s="209">
        <v>8.5</v>
      </c>
      <c r="R48" s="296">
        <v>0.3</v>
      </c>
      <c r="S48" s="296">
        <v>0</v>
      </c>
      <c r="T48" s="296">
        <v>0</v>
      </c>
      <c r="U48" s="295">
        <v>0</v>
      </c>
      <c r="V48" s="295">
        <v>0</v>
      </c>
      <c r="W48" s="296">
        <v>0</v>
      </c>
      <c r="X48" s="296"/>
      <c r="Y48" s="296"/>
      <c r="Z48" s="296"/>
      <c r="AA48" s="209"/>
      <c r="AB48" s="209"/>
      <c r="AC48" s="209"/>
      <c r="AD48" s="209"/>
      <c r="AE48" s="209"/>
      <c r="AF48" s="209"/>
      <c r="AG48" s="209"/>
      <c r="AH48" s="209"/>
      <c r="AI48" s="209"/>
    </row>
    <row r="49" spans="2:35" s="14" customFormat="1">
      <c r="C49" s="14" t="s">
        <v>349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209">
        <v>0</v>
      </c>
      <c r="Q49" s="209">
        <v>0</v>
      </c>
      <c r="R49" s="290"/>
      <c r="S49" s="290"/>
      <c r="T49" s="290"/>
      <c r="U49" s="290"/>
      <c r="V49" s="290"/>
      <c r="W49" s="290"/>
      <c r="X49" s="297"/>
      <c r="Y49" s="297"/>
      <c r="Z49" s="297"/>
      <c r="AA49" s="209"/>
      <c r="AB49" s="209"/>
      <c r="AC49" s="209"/>
      <c r="AD49" s="209"/>
      <c r="AE49" s="209"/>
      <c r="AF49" s="209"/>
      <c r="AG49" s="209"/>
      <c r="AH49" s="209"/>
      <c r="AI49" s="209"/>
    </row>
    <row r="50" spans="2:35" s="14" customFormat="1">
      <c r="C50" s="14" t="s">
        <v>350</v>
      </c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209">
        <v>0</v>
      </c>
      <c r="Q50" s="209">
        <v>0</v>
      </c>
      <c r="R50" s="209">
        <v>0</v>
      </c>
      <c r="S50" s="209">
        <v>0</v>
      </c>
      <c r="T50" s="209">
        <v>0</v>
      </c>
      <c r="U50" s="203">
        <v>0</v>
      </c>
      <c r="V50" s="203">
        <v>0</v>
      </c>
      <c r="W50" s="209">
        <v>0</v>
      </c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</row>
    <row r="51" spans="2:35" s="14" customFormat="1"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</row>
    <row r="52" spans="2:35">
      <c r="D52" s="61" t="s">
        <v>40</v>
      </c>
      <c r="E52" s="61" t="s">
        <v>41</v>
      </c>
      <c r="F52" s="61" t="s">
        <v>42</v>
      </c>
      <c r="G52" s="61" t="s">
        <v>43</v>
      </c>
      <c r="H52" s="61" t="s">
        <v>45</v>
      </c>
      <c r="I52" s="61" t="s">
        <v>46</v>
      </c>
      <c r="J52" s="61" t="s">
        <v>47</v>
      </c>
      <c r="K52" s="61" t="s">
        <v>48</v>
      </c>
      <c r="L52" s="61" t="s">
        <v>49</v>
      </c>
      <c r="M52" s="61" t="s">
        <v>50</v>
      </c>
      <c r="N52" s="61" t="s">
        <v>51</v>
      </c>
      <c r="O52" s="61" t="s">
        <v>52</v>
      </c>
      <c r="P52" s="200" t="s">
        <v>54</v>
      </c>
      <c r="Q52" s="200" t="s">
        <v>59</v>
      </c>
      <c r="R52" s="200" t="s">
        <v>60</v>
      </c>
      <c r="S52" s="200" t="s">
        <v>61</v>
      </c>
      <c r="T52" s="200" t="s">
        <v>62</v>
      </c>
      <c r="U52" s="200" t="s">
        <v>63</v>
      </c>
      <c r="V52" s="200" t="s">
        <v>64</v>
      </c>
      <c r="W52" s="200" t="s">
        <v>65</v>
      </c>
      <c r="X52" s="201" t="s">
        <v>89</v>
      </c>
      <c r="Y52" s="201" t="s">
        <v>90</v>
      </c>
      <c r="Z52" s="201" t="s">
        <v>91</v>
      </c>
      <c r="AA52" s="201" t="s">
        <v>148</v>
      </c>
      <c r="AB52" s="201" t="s">
        <v>149</v>
      </c>
      <c r="AC52" s="201" t="s">
        <v>150</v>
      </c>
      <c r="AD52" s="201" t="s">
        <v>151</v>
      </c>
      <c r="AE52" s="201" t="s">
        <v>152</v>
      </c>
      <c r="AF52" s="201" t="s">
        <v>153</v>
      </c>
      <c r="AG52" s="201" t="s">
        <v>154</v>
      </c>
      <c r="AH52" s="201" t="s">
        <v>155</v>
      </c>
      <c r="AI52" s="201" t="s">
        <v>156</v>
      </c>
    </row>
    <row r="53" spans="2:35" s="94" customFormat="1">
      <c r="B53" s="2" t="s">
        <v>352</v>
      </c>
      <c r="D53" s="202"/>
      <c r="E53" s="202"/>
      <c r="F53" s="202"/>
      <c r="G53" s="202"/>
      <c r="H53" s="202"/>
      <c r="I53" s="202"/>
      <c r="J53" s="202"/>
      <c r="K53" s="202">
        <v>6.4</v>
      </c>
      <c r="L53" s="202">
        <v>10.199999999999999</v>
      </c>
      <c r="M53" s="202">
        <v>10.1</v>
      </c>
      <c r="N53" s="202">
        <v>8.8000000000000007</v>
      </c>
      <c r="O53" s="202">
        <v>8.1999999999999993</v>
      </c>
      <c r="P53" s="203">
        <v>14</v>
      </c>
      <c r="Q53" s="203">
        <v>14.8</v>
      </c>
      <c r="R53" s="203">
        <v>6.5</v>
      </c>
      <c r="S53" s="203">
        <v>6.2</v>
      </c>
      <c r="T53" s="203">
        <v>6.9</v>
      </c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</row>
    <row r="54" spans="2:35" s="94" customFormat="1">
      <c r="B54" s="94" t="s">
        <v>353</v>
      </c>
      <c r="D54" s="202"/>
      <c r="E54" s="202"/>
      <c r="F54" s="202"/>
      <c r="G54" s="202"/>
      <c r="H54" s="202"/>
      <c r="I54" s="202"/>
      <c r="J54" s="202"/>
      <c r="K54" s="202">
        <v>4</v>
      </c>
      <c r="L54" s="202">
        <v>3.9</v>
      </c>
      <c r="M54" s="202">
        <v>4.2</v>
      </c>
      <c r="N54" s="202">
        <v>4</v>
      </c>
      <c r="O54" s="202">
        <v>5.2</v>
      </c>
      <c r="P54" s="203">
        <v>3.5</v>
      </c>
      <c r="Q54" s="203">
        <v>3.1</v>
      </c>
      <c r="R54" s="203">
        <v>2.6</v>
      </c>
      <c r="S54" s="203">
        <v>3.1</v>
      </c>
      <c r="T54" s="203">
        <v>3.7</v>
      </c>
      <c r="U54" s="203">
        <v>4.5999999999999996</v>
      </c>
      <c r="V54" s="203">
        <v>4.4000000000000004</v>
      </c>
      <c r="W54" s="203">
        <v>4.5</v>
      </c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</row>
    <row r="55" spans="2:35" s="94" customFormat="1"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</row>
    <row r="56" spans="2:35" s="14" customFormat="1"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</row>
    <row r="57" spans="2:35" s="14" customFormat="1">
      <c r="G57" s="197"/>
      <c r="H57" s="197"/>
      <c r="K57" s="198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99"/>
    </row>
    <row r="58" spans="2:35" s="14" customFormat="1">
      <c r="G58" s="197"/>
      <c r="H58" s="197"/>
      <c r="K58" s="198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2:35" s="14" customFormat="1">
      <c r="G59" s="197"/>
      <c r="H59" s="197"/>
      <c r="K59" s="198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2:35" s="14" customFormat="1">
      <c r="G60" s="197"/>
      <c r="H60" s="197"/>
      <c r="K60" s="198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</row>
    <row r="61" spans="2:35">
      <c r="G61" s="197"/>
      <c r="H61" s="197"/>
      <c r="K61" s="198"/>
      <c r="L61" s="14"/>
      <c r="M61" s="14"/>
    </row>
    <row r="62" spans="2:35">
      <c r="G62" s="197"/>
      <c r="H62" s="197"/>
      <c r="K62" s="198"/>
      <c r="L62" s="14"/>
      <c r="M62" s="14"/>
    </row>
    <row r="63" spans="2:35">
      <c r="G63" s="197"/>
      <c r="H63" s="197"/>
      <c r="K63" s="198"/>
      <c r="L63" s="14"/>
      <c r="M63" s="14"/>
    </row>
    <row r="64" spans="2:35">
      <c r="G64" s="197"/>
      <c r="H64" s="197"/>
      <c r="K64" s="198"/>
      <c r="L64" s="14"/>
      <c r="M64" s="14"/>
    </row>
    <row r="65" spans="7:13">
      <c r="G65" s="197"/>
      <c r="H65" s="197"/>
      <c r="K65" s="198"/>
      <c r="L65" s="14"/>
      <c r="M65" s="14"/>
    </row>
    <row r="66" spans="7:13">
      <c r="G66" s="197"/>
      <c r="H66" s="197"/>
      <c r="L66" s="14"/>
      <c r="M66" s="14"/>
    </row>
    <row r="67" spans="7:13">
      <c r="G67" s="197"/>
      <c r="H67" s="197"/>
    </row>
    <row r="68" spans="7:13">
      <c r="L68" s="94"/>
      <c r="M68" s="94"/>
    </row>
    <row r="69" spans="7:13">
      <c r="G69" s="94"/>
      <c r="H69" s="14"/>
      <c r="I69" s="1"/>
      <c r="L69" s="94"/>
      <c r="M69" s="94"/>
    </row>
    <row r="70" spans="7:13">
      <c r="G70" s="94"/>
      <c r="H70" s="14"/>
      <c r="I70" s="1"/>
      <c r="L70" s="94"/>
      <c r="M70" s="94"/>
    </row>
    <row r="71" spans="7:13">
      <c r="G71" s="94"/>
      <c r="H71" s="14"/>
      <c r="I71" s="1"/>
      <c r="L71" s="94"/>
      <c r="M71" s="94"/>
    </row>
    <row r="72" spans="7:13">
      <c r="G72" s="94"/>
      <c r="H72" s="14"/>
      <c r="I72" s="1"/>
      <c r="L72" s="94"/>
      <c r="M72" s="94"/>
    </row>
    <row r="73" spans="7:13">
      <c r="G73" s="94"/>
      <c r="H73" s="14"/>
      <c r="I73" s="1"/>
      <c r="L73" s="94"/>
      <c r="M73" s="94"/>
    </row>
    <row r="74" spans="7:13">
      <c r="G74" s="94"/>
      <c r="H74" s="14"/>
      <c r="I74" s="1"/>
      <c r="L74" s="94"/>
      <c r="M74" s="94"/>
    </row>
    <row r="75" spans="7:13">
      <c r="G75" s="94"/>
      <c r="H75" s="14"/>
      <c r="I75" s="1"/>
      <c r="L75" s="94"/>
      <c r="M75" s="94"/>
    </row>
    <row r="76" spans="7:13">
      <c r="G76" s="94"/>
      <c r="H76" s="14"/>
      <c r="I76" s="1"/>
      <c r="L76" s="94"/>
      <c r="M76" s="94"/>
    </row>
    <row r="77" spans="7:13">
      <c r="G77" s="94"/>
      <c r="H77" s="14"/>
      <c r="I77" s="1"/>
      <c r="L77" s="94"/>
      <c r="M77" s="94"/>
    </row>
    <row r="78" spans="7:13">
      <c r="G78" s="94"/>
      <c r="H78" s="14"/>
      <c r="I78" s="1"/>
      <c r="L78" s="94"/>
      <c r="M78" s="94"/>
    </row>
    <row r="79" spans="7:13">
      <c r="G79" s="94"/>
      <c r="H79" s="14"/>
      <c r="I79" s="1"/>
    </row>
    <row r="80" spans="7:13">
      <c r="G80" s="94"/>
      <c r="H80" s="14"/>
      <c r="I80" s="1"/>
      <c r="L80" s="94"/>
      <c r="M80" s="94"/>
    </row>
    <row r="81" spans="7:14">
      <c r="H81" s="14"/>
      <c r="I81" s="1"/>
      <c r="L81" s="94"/>
      <c r="M81" s="94"/>
    </row>
    <row r="82" spans="7:14">
      <c r="H82" s="14"/>
      <c r="I82" s="1"/>
      <c r="L82" s="94"/>
      <c r="M82" s="94"/>
    </row>
    <row r="83" spans="7:14">
      <c r="H83" s="14"/>
      <c r="I83" s="1"/>
      <c r="L83" s="94"/>
      <c r="M83" s="94"/>
    </row>
    <row r="84" spans="7:14">
      <c r="H84" s="14"/>
      <c r="I84" s="1"/>
      <c r="L84" s="94"/>
      <c r="M84" s="94"/>
    </row>
    <row r="85" spans="7:14">
      <c r="H85" s="14"/>
      <c r="I85" s="1"/>
      <c r="L85" s="94"/>
      <c r="M85" s="94"/>
    </row>
    <row r="86" spans="7:14">
      <c r="L86" s="94"/>
      <c r="M86" s="94"/>
    </row>
    <row r="87" spans="7:14">
      <c r="L87" s="94"/>
      <c r="M87" s="94"/>
    </row>
    <row r="88" spans="7:14">
      <c r="L88" s="94"/>
      <c r="M88" s="94"/>
    </row>
    <row r="89" spans="7:14">
      <c r="G89" s="199"/>
      <c r="H89" s="199"/>
      <c r="I89" s="199"/>
      <c r="J89" s="199"/>
      <c r="K89" s="199"/>
      <c r="L89" s="199"/>
      <c r="M89" s="94"/>
      <c r="N89" s="1"/>
    </row>
    <row r="98" spans="7:20">
      <c r="P98" s="2"/>
      <c r="Q98" s="2"/>
      <c r="R98" s="2"/>
      <c r="S98" s="2"/>
      <c r="T98" s="2"/>
    </row>
    <row r="99" spans="7:20"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</sheetData>
  <mergeCells count="31">
    <mergeCell ref="X48:X49"/>
    <mergeCell ref="Y48:Y49"/>
    <mergeCell ref="Z48:Z49"/>
    <mergeCell ref="R48:R49"/>
    <mergeCell ref="S48:S49"/>
    <mergeCell ref="T48:T49"/>
    <mergeCell ref="U48:U49"/>
    <mergeCell ref="V48:V49"/>
    <mergeCell ref="W48:W49"/>
    <mergeCell ref="W28:W29"/>
    <mergeCell ref="X28:X29"/>
    <mergeCell ref="Y28:Y29"/>
    <mergeCell ref="Z28:Z29"/>
    <mergeCell ref="P43:P45"/>
    <mergeCell ref="Q43:Q45"/>
    <mergeCell ref="U43:U44"/>
    <mergeCell ref="V43:V44"/>
    <mergeCell ref="U23:U24"/>
    <mergeCell ref="V23:V24"/>
    <mergeCell ref="G27:G28"/>
    <mergeCell ref="H27:H28"/>
    <mergeCell ref="U27:U30"/>
    <mergeCell ref="V27:V30"/>
    <mergeCell ref="R28:R29"/>
    <mergeCell ref="S28:S29"/>
    <mergeCell ref="T28:T29"/>
    <mergeCell ref="G25:G26"/>
    <mergeCell ref="H25:H26"/>
    <mergeCell ref="L23:L25"/>
    <mergeCell ref="P23:P25"/>
    <mergeCell ref="Q23:Q25"/>
  </mergeCells>
  <phoneticPr fontId="1"/>
  <pageMargins left="0.7" right="0.7" top="0.75" bottom="0.75" header="0.3" footer="0.3"/>
  <pageSetup paperSize="9" scale="41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5C249-8ED7-43C1-A65A-D98E34478BBF}">
  <dimension ref="A1:AV20"/>
  <sheetViews>
    <sheetView view="pageBreakPreview" zoomScale="60" zoomScaleNormal="100" workbookViewId="0">
      <pane xSplit="1" ySplit="3" topLeftCell="B4" activePane="bottomRight" state="frozen"/>
      <selection activeCell="E6" sqref="E6"/>
      <selection pane="topRight" activeCell="E6" sqref="E6"/>
      <selection pane="bottomLeft" activeCell="E6" sqref="E6"/>
      <selection pane="bottomRight" activeCell="M13" sqref="M13"/>
    </sheetView>
  </sheetViews>
  <sheetFormatPr defaultRowHeight="18"/>
  <cols>
    <col min="1" max="1" width="17.33203125" style="124" customWidth="1"/>
    <col min="13" max="13" width="17.33203125" style="124" customWidth="1"/>
    <col min="25" max="25" width="17.33203125" style="124" customWidth="1"/>
    <col min="37" max="37" width="17.33203125" style="124" customWidth="1"/>
  </cols>
  <sheetData>
    <row r="1" spans="1:48" s="221" customFormat="1">
      <c r="A1" s="136" t="s">
        <v>421</v>
      </c>
      <c r="C1" s="221" t="s">
        <v>407</v>
      </c>
      <c r="F1" s="221" t="s">
        <v>412</v>
      </c>
      <c r="M1" s="136" t="s">
        <v>421</v>
      </c>
      <c r="Y1" s="136" t="s">
        <v>421</v>
      </c>
      <c r="AK1" s="136" t="s">
        <v>421</v>
      </c>
    </row>
    <row r="3" spans="1:48">
      <c r="A3" s="124" t="s">
        <v>413</v>
      </c>
      <c r="B3" s="15" t="s">
        <v>29</v>
      </c>
      <c r="C3" s="15" t="s">
        <v>30</v>
      </c>
      <c r="D3" s="15" t="s">
        <v>31</v>
      </c>
      <c r="E3" s="15" t="s">
        <v>32</v>
      </c>
      <c r="F3" s="15" t="s">
        <v>33</v>
      </c>
      <c r="G3" s="15" t="s">
        <v>34</v>
      </c>
      <c r="H3" s="15" t="s">
        <v>35</v>
      </c>
      <c r="I3" s="15" t="s">
        <v>36</v>
      </c>
      <c r="J3" s="15" t="s">
        <v>37</v>
      </c>
      <c r="K3" s="15" t="s">
        <v>38</v>
      </c>
      <c r="L3" s="15" t="s">
        <v>39</v>
      </c>
      <c r="M3" s="124" t="s">
        <v>413</v>
      </c>
      <c r="N3" s="15" t="s">
        <v>40</v>
      </c>
      <c r="O3" s="15" t="s">
        <v>41</v>
      </c>
      <c r="P3" s="15" t="s">
        <v>42</v>
      </c>
      <c r="Q3" s="15" t="s">
        <v>43</v>
      </c>
      <c r="R3" s="15" t="s">
        <v>45</v>
      </c>
      <c r="S3" s="15" t="s">
        <v>46</v>
      </c>
      <c r="T3" s="15" t="s">
        <v>47</v>
      </c>
      <c r="U3" s="15" t="s">
        <v>48</v>
      </c>
      <c r="V3" s="15" t="s">
        <v>49</v>
      </c>
      <c r="W3" s="15" t="s">
        <v>50</v>
      </c>
      <c r="X3" s="15" t="s">
        <v>51</v>
      </c>
      <c r="Y3" s="124" t="s">
        <v>413</v>
      </c>
      <c r="Z3" s="15" t="s">
        <v>52</v>
      </c>
      <c r="AA3" s="15" t="s">
        <v>53</v>
      </c>
      <c r="AB3" s="15" t="s">
        <v>54</v>
      </c>
      <c r="AC3" s="15" t="s">
        <v>59</v>
      </c>
      <c r="AD3" s="15" t="s">
        <v>60</v>
      </c>
      <c r="AE3" s="15" t="s">
        <v>61</v>
      </c>
      <c r="AF3" s="15" t="s">
        <v>62</v>
      </c>
      <c r="AG3" s="15" t="s">
        <v>63</v>
      </c>
      <c r="AH3" s="15" t="s">
        <v>64</v>
      </c>
      <c r="AI3" s="15" t="s">
        <v>65</v>
      </c>
      <c r="AJ3" s="15" t="s">
        <v>89</v>
      </c>
      <c r="AK3" s="124" t="s">
        <v>413</v>
      </c>
      <c r="AL3" s="15" t="s">
        <v>90</v>
      </c>
      <c r="AM3" s="15" t="s">
        <v>91</v>
      </c>
      <c r="AN3" s="15" t="s">
        <v>148</v>
      </c>
      <c r="AO3" s="15" t="s">
        <v>149</v>
      </c>
      <c r="AP3" s="15" t="s">
        <v>150</v>
      </c>
      <c r="AQ3" s="15" t="s">
        <v>151</v>
      </c>
      <c r="AR3" s="15" t="s">
        <v>152</v>
      </c>
      <c r="AS3" s="15" t="s">
        <v>153</v>
      </c>
      <c r="AT3" s="15" t="s">
        <v>154</v>
      </c>
      <c r="AU3" s="15" t="s">
        <v>155</v>
      </c>
      <c r="AV3" s="15" t="s">
        <v>156</v>
      </c>
    </row>
    <row r="4" spans="1:48" s="2" customFormat="1">
      <c r="A4" s="218" t="s">
        <v>409</v>
      </c>
      <c r="B4" s="61"/>
      <c r="C4" s="61">
        <v>64696</v>
      </c>
      <c r="D4" s="61">
        <v>72697</v>
      </c>
      <c r="E4" s="61">
        <v>82303</v>
      </c>
      <c r="F4" s="61">
        <v>96538</v>
      </c>
      <c r="G4" s="61">
        <v>107485</v>
      </c>
      <c r="H4" s="61">
        <v>120813</v>
      </c>
      <c r="I4" s="61">
        <v>133485</v>
      </c>
      <c r="J4" s="61">
        <v>147504</v>
      </c>
      <c r="K4" s="61">
        <v>157530</v>
      </c>
      <c r="L4" s="61">
        <v>168398</v>
      </c>
      <c r="M4" s="218" t="s">
        <v>409</v>
      </c>
      <c r="N4" s="61">
        <v>179582</v>
      </c>
      <c r="O4" s="61">
        <v>189110</v>
      </c>
      <c r="P4" s="61">
        <v>211986</v>
      </c>
      <c r="Q4" s="61">
        <v>234469</v>
      </c>
      <c r="R4" s="61">
        <v>260211</v>
      </c>
      <c r="S4" s="61">
        <v>276548</v>
      </c>
      <c r="T4" s="61">
        <v>283742</v>
      </c>
      <c r="U4" s="61">
        <v>278810</v>
      </c>
      <c r="V4" s="61">
        <v>285062</v>
      </c>
      <c r="W4" s="61">
        <v>300608</v>
      </c>
      <c r="X4" s="61">
        <v>322020</v>
      </c>
      <c r="Y4" s="218" t="s">
        <v>409</v>
      </c>
      <c r="Z4" s="61">
        <v>330416</v>
      </c>
      <c r="AA4" s="61">
        <v>330469</v>
      </c>
      <c r="AB4" s="61">
        <v>332667</v>
      </c>
      <c r="AC4" s="61">
        <v>346490</v>
      </c>
      <c r="AD4" s="61">
        <v>355015</v>
      </c>
      <c r="AE4" s="61">
        <v>363459</v>
      </c>
      <c r="AF4" s="61">
        <v>347361</v>
      </c>
      <c r="AG4" s="61">
        <v>368205</v>
      </c>
      <c r="AH4" s="61">
        <v>371701</v>
      </c>
      <c r="AI4" s="61">
        <v>385738</v>
      </c>
      <c r="AJ4" s="61">
        <v>398293</v>
      </c>
      <c r="AK4" s="218" t="s">
        <v>409</v>
      </c>
      <c r="AL4" s="61">
        <v>417347</v>
      </c>
      <c r="AM4" s="61">
        <v>406752</v>
      </c>
      <c r="AN4" s="61">
        <v>424751</v>
      </c>
      <c r="AO4" s="61">
        <v>442038</v>
      </c>
      <c r="AP4" s="61">
        <v>472177</v>
      </c>
      <c r="AQ4" s="61">
        <f>417945+73847</f>
        <v>491792</v>
      </c>
      <c r="AR4" s="61">
        <f>462663+78901</f>
        <v>541564</v>
      </c>
      <c r="AS4" s="61">
        <f>498341+81485</f>
        <v>579826</v>
      </c>
      <c r="AT4" s="61">
        <f>539265+86566</f>
        <v>625831</v>
      </c>
      <c r="AU4" s="61">
        <f>583711+89628</f>
        <v>673339</v>
      </c>
      <c r="AV4" s="61">
        <f>666877+96960</f>
        <v>763837</v>
      </c>
    </row>
    <row r="5" spans="1:48" s="2" customFormat="1">
      <c r="A5" s="218" t="s">
        <v>410</v>
      </c>
      <c r="B5" s="61"/>
      <c r="C5" s="61">
        <v>19923</v>
      </c>
      <c r="D5" s="61">
        <v>23358</v>
      </c>
      <c r="E5" s="61">
        <v>28908</v>
      </c>
      <c r="F5" s="61">
        <v>37830</v>
      </c>
      <c r="G5" s="61">
        <v>48643</v>
      </c>
      <c r="H5" s="61">
        <v>61628</v>
      </c>
      <c r="I5" s="61">
        <v>79870</v>
      </c>
      <c r="J5" s="61">
        <v>89490</v>
      </c>
      <c r="K5" s="61">
        <v>87015</v>
      </c>
      <c r="L5" s="61">
        <v>94652</v>
      </c>
      <c r="M5" s="218" t="s">
        <v>410</v>
      </c>
      <c r="N5" s="61">
        <v>109010</v>
      </c>
      <c r="O5" s="61">
        <v>137526</v>
      </c>
      <c r="P5" s="61">
        <v>169999</v>
      </c>
      <c r="Q5" s="61">
        <v>211094</v>
      </c>
      <c r="R5" s="61">
        <v>243265</v>
      </c>
      <c r="S5" s="61">
        <v>236876</v>
      </c>
      <c r="T5" s="61">
        <v>223420</v>
      </c>
      <c r="U5" s="61">
        <v>194500</v>
      </c>
      <c r="V5" s="61">
        <v>199065</v>
      </c>
      <c r="W5" s="61">
        <v>210906</v>
      </c>
      <c r="X5" s="61">
        <v>220522</v>
      </c>
      <c r="Y5" s="218" t="s">
        <v>410</v>
      </c>
      <c r="Z5" s="61">
        <v>230077</v>
      </c>
      <c r="AA5" s="61">
        <v>232100</v>
      </c>
      <c r="AB5" s="61">
        <v>228669</v>
      </c>
      <c r="AC5" s="61">
        <v>236050</v>
      </c>
      <c r="AD5" s="61">
        <v>246716</v>
      </c>
      <c r="AE5" s="61">
        <v>244656</v>
      </c>
      <c r="AF5" s="61">
        <v>238164</v>
      </c>
      <c r="AG5" s="61">
        <v>237650</v>
      </c>
      <c r="AH5" s="61">
        <v>245263</v>
      </c>
      <c r="AI5" s="61">
        <v>218863</v>
      </c>
      <c r="AJ5" s="61">
        <v>197059</v>
      </c>
      <c r="AK5" s="218" t="s">
        <v>410</v>
      </c>
      <c r="AL5" s="61">
        <v>157446</v>
      </c>
      <c r="AM5" s="61">
        <v>125978</v>
      </c>
      <c r="AN5" s="61">
        <v>91713</v>
      </c>
      <c r="AO5" s="61">
        <v>81949</v>
      </c>
      <c r="AP5" s="61">
        <v>87345</v>
      </c>
      <c r="AQ5" s="61"/>
      <c r="AR5" s="61"/>
      <c r="AS5" s="61"/>
      <c r="AT5" s="61"/>
      <c r="AU5" s="61"/>
      <c r="AV5" s="61"/>
    </row>
    <row r="6" spans="1:48" s="2" customFormat="1">
      <c r="A6" s="218" t="s">
        <v>408</v>
      </c>
      <c r="B6" s="61"/>
      <c r="C6" s="61">
        <v>51025</v>
      </c>
      <c r="D6" s="61">
        <v>60140</v>
      </c>
      <c r="E6" s="61">
        <v>71044</v>
      </c>
      <c r="F6" s="61">
        <v>83712</v>
      </c>
      <c r="G6" s="61">
        <v>102874</v>
      </c>
      <c r="H6" s="61">
        <v>109777</v>
      </c>
      <c r="I6" s="61">
        <v>136031</v>
      </c>
      <c r="J6" s="61">
        <v>147595</v>
      </c>
      <c r="K6" s="61">
        <v>156988</v>
      </c>
      <c r="L6" s="61">
        <v>178662</v>
      </c>
      <c r="M6" s="218" t="s">
        <v>408</v>
      </c>
      <c r="N6" s="61">
        <v>204157</v>
      </c>
      <c r="O6" s="61">
        <v>252820</v>
      </c>
      <c r="P6" s="61">
        <v>287140</v>
      </c>
      <c r="Q6" s="61">
        <v>338521</v>
      </c>
      <c r="R6" s="61">
        <v>395365</v>
      </c>
      <c r="S6" s="61">
        <v>403124</v>
      </c>
      <c r="T6" s="61">
        <v>400769</v>
      </c>
      <c r="U6" s="61">
        <v>407002</v>
      </c>
      <c r="V6" s="61">
        <v>422308</v>
      </c>
      <c r="W6" s="61">
        <v>427987</v>
      </c>
      <c r="X6" s="61">
        <v>434157</v>
      </c>
      <c r="Y6" s="218" t="s">
        <v>408</v>
      </c>
      <c r="Z6" s="61">
        <v>434789</v>
      </c>
      <c r="AA6" s="61">
        <v>430342</v>
      </c>
      <c r="AB6" s="61">
        <v>398585</v>
      </c>
      <c r="AC6" s="61">
        <v>389378</v>
      </c>
      <c r="AD6" s="61">
        <v>385948</v>
      </c>
      <c r="AE6" s="61">
        <v>364766</v>
      </c>
      <c r="AF6" s="61">
        <v>330217</v>
      </c>
      <c r="AG6" s="61">
        <v>320161</v>
      </c>
      <c r="AH6" s="61">
        <v>317817</v>
      </c>
      <c r="AI6" s="61">
        <v>288852</v>
      </c>
      <c r="AJ6" s="61">
        <v>266761</v>
      </c>
      <c r="AK6" s="218" t="s">
        <v>408</v>
      </c>
      <c r="AL6" s="61">
        <v>222782</v>
      </c>
      <c r="AM6" s="61">
        <v>178416</v>
      </c>
      <c r="AN6" s="61">
        <v>137677</v>
      </c>
      <c r="AO6" s="61">
        <v>120133</v>
      </c>
      <c r="AP6" s="61">
        <v>123596</v>
      </c>
      <c r="AQ6" s="61">
        <v>33057</v>
      </c>
      <c r="AR6" s="61">
        <v>33050</v>
      </c>
      <c r="AS6" s="61">
        <v>33860</v>
      </c>
      <c r="AT6" s="61">
        <v>35938</v>
      </c>
      <c r="AU6" s="61">
        <v>34958</v>
      </c>
      <c r="AV6" s="61">
        <v>35795</v>
      </c>
    </row>
    <row r="7" spans="1:48" s="2" customFormat="1">
      <c r="A7" s="218" t="s">
        <v>411</v>
      </c>
      <c r="B7" s="61">
        <v>98378</v>
      </c>
      <c r="C7" s="61">
        <v>115721</v>
      </c>
      <c r="D7" s="61">
        <v>132837</v>
      </c>
      <c r="E7" s="61">
        <v>153347</v>
      </c>
      <c r="F7" s="61">
        <v>180250</v>
      </c>
      <c r="G7" s="61">
        <v>210359</v>
      </c>
      <c r="H7" s="61">
        <v>230590</v>
      </c>
      <c r="I7" s="61">
        <v>269516</v>
      </c>
      <c r="J7" s="61">
        <v>295099</v>
      </c>
      <c r="K7" s="61">
        <v>314518</v>
      </c>
      <c r="L7" s="61">
        <v>347060</v>
      </c>
      <c r="M7" s="218" t="s">
        <v>411</v>
      </c>
      <c r="N7" s="61">
        <v>383739</v>
      </c>
      <c r="O7" s="61">
        <v>441930</v>
      </c>
      <c r="P7" s="61">
        <v>499126</v>
      </c>
      <c r="Q7" s="61">
        <v>572990</v>
      </c>
      <c r="R7" s="61">
        <v>655576</v>
      </c>
      <c r="S7" s="61">
        <v>679672</v>
      </c>
      <c r="T7" s="61">
        <v>684511</v>
      </c>
      <c r="U7" s="61">
        <v>685812</v>
      </c>
      <c r="V7" s="61">
        <v>707370</v>
      </c>
      <c r="W7" s="61">
        <v>728595</v>
      </c>
      <c r="X7" s="61">
        <v>756177</v>
      </c>
      <c r="Y7" s="218" t="s">
        <v>411</v>
      </c>
      <c r="Z7" s="61">
        <v>765205</v>
      </c>
      <c r="AA7" s="61">
        <v>760811</v>
      </c>
      <c r="AB7" s="61">
        <v>731252</v>
      </c>
      <c r="AC7" s="61">
        <v>735868</v>
      </c>
      <c r="AD7" s="61">
        <v>740963</v>
      </c>
      <c r="AE7" s="61">
        <v>728225</v>
      </c>
      <c r="AF7" s="61">
        <v>677578</v>
      </c>
      <c r="AG7" s="61">
        <v>688366</v>
      </c>
      <c r="AH7" s="61">
        <v>689518</v>
      </c>
      <c r="AI7" s="61">
        <v>674590</v>
      </c>
      <c r="AJ7" s="61">
        <v>665054</v>
      </c>
      <c r="AK7" s="218" t="s">
        <v>411</v>
      </c>
      <c r="AL7" s="61">
        <v>640129</v>
      </c>
      <c r="AM7" s="61">
        <v>585168</v>
      </c>
      <c r="AN7" s="61">
        <v>562428</v>
      </c>
      <c r="AO7" s="61">
        <v>562171</v>
      </c>
      <c r="AP7" s="61">
        <v>595773</v>
      </c>
      <c r="AQ7" s="61">
        <f>SUM(AQ4:AQ6)</f>
        <v>524849</v>
      </c>
      <c r="AR7" s="61">
        <f t="shared" ref="AR7:AV7" si="0">SUM(AR4:AR6)</f>
        <v>574614</v>
      </c>
      <c r="AS7" s="61">
        <f t="shared" si="0"/>
        <v>613686</v>
      </c>
      <c r="AT7" s="61">
        <f t="shared" si="0"/>
        <v>661769</v>
      </c>
      <c r="AU7" s="61">
        <f t="shared" si="0"/>
        <v>708297</v>
      </c>
      <c r="AV7" s="61">
        <f t="shared" si="0"/>
        <v>799632</v>
      </c>
    </row>
    <row r="8" spans="1:48">
      <c r="AQ8" s="215"/>
      <c r="AR8" s="66"/>
      <c r="AS8" s="66"/>
      <c r="AT8" s="66"/>
      <c r="AU8" s="66"/>
      <c r="AV8" s="66"/>
    </row>
    <row r="9" spans="1:48">
      <c r="A9" s="124" t="s">
        <v>414</v>
      </c>
      <c r="B9" s="15" t="s">
        <v>29</v>
      </c>
      <c r="C9" s="15" t="s">
        <v>30</v>
      </c>
      <c r="D9" s="15" t="s">
        <v>31</v>
      </c>
      <c r="E9" s="15" t="s">
        <v>32</v>
      </c>
      <c r="F9" s="15" t="s">
        <v>33</v>
      </c>
      <c r="G9" s="15" t="s">
        <v>34</v>
      </c>
      <c r="H9" s="15" t="s">
        <v>35</v>
      </c>
      <c r="I9" s="15" t="s">
        <v>36</v>
      </c>
      <c r="J9" s="15" t="s">
        <v>37</v>
      </c>
      <c r="K9" s="15" t="s">
        <v>38</v>
      </c>
      <c r="L9" s="15" t="s">
        <v>39</v>
      </c>
      <c r="M9" s="124" t="s">
        <v>414</v>
      </c>
      <c r="N9" s="15" t="s">
        <v>40</v>
      </c>
      <c r="O9" s="15" t="s">
        <v>41</v>
      </c>
      <c r="P9" s="15" t="s">
        <v>42</v>
      </c>
      <c r="Q9" s="15" t="s">
        <v>43</v>
      </c>
      <c r="R9" s="15" t="s">
        <v>45</v>
      </c>
      <c r="S9" s="15" t="s">
        <v>46</v>
      </c>
      <c r="T9" s="15" t="s">
        <v>47</v>
      </c>
      <c r="U9" s="15" t="s">
        <v>48</v>
      </c>
      <c r="V9" s="15" t="s">
        <v>49</v>
      </c>
      <c r="W9" s="15" t="s">
        <v>50</v>
      </c>
      <c r="X9" s="15" t="s">
        <v>51</v>
      </c>
      <c r="Y9" s="124" t="s">
        <v>414</v>
      </c>
      <c r="Z9" s="15" t="s">
        <v>52</v>
      </c>
      <c r="AA9" s="15" t="s">
        <v>53</v>
      </c>
      <c r="AB9" s="15" t="s">
        <v>54</v>
      </c>
      <c r="AC9" s="15" t="s">
        <v>59</v>
      </c>
      <c r="AD9" s="15" t="s">
        <v>60</v>
      </c>
      <c r="AE9" s="15" t="s">
        <v>61</v>
      </c>
      <c r="AF9" s="15" t="s">
        <v>62</v>
      </c>
      <c r="AG9" s="15" t="s">
        <v>63</v>
      </c>
      <c r="AH9" s="15" t="s">
        <v>64</v>
      </c>
      <c r="AI9" s="15" t="s">
        <v>65</v>
      </c>
      <c r="AJ9" s="15" t="s">
        <v>89</v>
      </c>
      <c r="AK9" s="124" t="s">
        <v>414</v>
      </c>
      <c r="AL9" s="15" t="s">
        <v>90</v>
      </c>
      <c r="AM9" s="15" t="s">
        <v>91</v>
      </c>
      <c r="AN9" s="15" t="s">
        <v>148</v>
      </c>
      <c r="AO9" s="15" t="s">
        <v>149</v>
      </c>
      <c r="AP9" s="15" t="s">
        <v>150</v>
      </c>
      <c r="AQ9" s="15" t="s">
        <v>151</v>
      </c>
      <c r="AR9" s="15" t="s">
        <v>152</v>
      </c>
      <c r="AS9" s="15" t="s">
        <v>153</v>
      </c>
      <c r="AT9" s="15" t="s">
        <v>154</v>
      </c>
      <c r="AU9" s="15" t="s">
        <v>155</v>
      </c>
      <c r="AV9" s="15" t="s">
        <v>156</v>
      </c>
    </row>
    <row r="10" spans="1:48" s="5" customFormat="1">
      <c r="A10" s="219" t="s">
        <v>409</v>
      </c>
      <c r="B10" s="16"/>
      <c r="C10" s="16">
        <v>32108</v>
      </c>
      <c r="D10" s="16">
        <v>37307</v>
      </c>
      <c r="E10" s="16">
        <v>43916</v>
      </c>
      <c r="F10" s="16">
        <v>54006</v>
      </c>
      <c r="G10" s="16">
        <v>63556</v>
      </c>
      <c r="H10" s="16">
        <v>73138</v>
      </c>
      <c r="I10" s="16">
        <v>82880</v>
      </c>
      <c r="J10" s="16">
        <v>95633</v>
      </c>
      <c r="K10" s="16">
        <v>100854</v>
      </c>
      <c r="L10" s="16">
        <v>106974</v>
      </c>
      <c r="M10" s="219" t="s">
        <v>409</v>
      </c>
      <c r="N10" s="16">
        <v>113475</v>
      </c>
      <c r="O10" s="16">
        <v>115831</v>
      </c>
      <c r="P10" s="16">
        <v>132269</v>
      </c>
      <c r="Q10" s="16">
        <v>138641</v>
      </c>
      <c r="R10" s="16">
        <v>153428</v>
      </c>
      <c r="S10" s="16">
        <v>161618</v>
      </c>
      <c r="T10" s="16">
        <v>169075</v>
      </c>
      <c r="U10" s="16">
        <v>166862</v>
      </c>
      <c r="V10" s="16">
        <v>170164</v>
      </c>
      <c r="W10" s="16">
        <v>177166</v>
      </c>
      <c r="X10" s="16">
        <v>182892</v>
      </c>
      <c r="Y10" s="219" t="s">
        <v>409</v>
      </c>
      <c r="Z10" s="16">
        <v>182621</v>
      </c>
      <c r="AA10" s="16">
        <v>171535</v>
      </c>
      <c r="AB10" s="16">
        <v>163518</v>
      </c>
      <c r="AC10" s="16">
        <v>159639</v>
      </c>
      <c r="AD10" s="16">
        <v>153683</v>
      </c>
      <c r="AE10" s="16">
        <v>148353</v>
      </c>
      <c r="AF10" s="16">
        <v>148316</v>
      </c>
      <c r="AG10" s="16">
        <v>147711</v>
      </c>
      <c r="AH10" s="16">
        <v>150394</v>
      </c>
      <c r="AI10" s="16">
        <v>148964</v>
      </c>
      <c r="AJ10" s="16">
        <v>150290</v>
      </c>
      <c r="AK10" s="219" t="s">
        <v>409</v>
      </c>
      <c r="AL10" s="16">
        <v>149180</v>
      </c>
      <c r="AM10" s="16">
        <v>144954</v>
      </c>
      <c r="AN10" s="16">
        <v>141240</v>
      </c>
      <c r="AO10" s="16">
        <v>143666</v>
      </c>
      <c r="AP10" s="16">
        <v>150284</v>
      </c>
      <c r="AQ10" s="16">
        <f>79876+122899</f>
        <v>202775</v>
      </c>
      <c r="AR10" s="16">
        <f>85797+133692</f>
        <v>219489</v>
      </c>
      <c r="AS10" s="16">
        <f>92804+142485</f>
        <v>235289</v>
      </c>
      <c r="AT10" s="16">
        <f>100227+151241</f>
        <v>251468</v>
      </c>
      <c r="AU10" s="16">
        <f>110384+159350</f>
        <v>269734</v>
      </c>
      <c r="AV10" s="16">
        <f>124093+170908</f>
        <v>295001</v>
      </c>
    </row>
    <row r="11" spans="1:48" s="5" customFormat="1">
      <c r="A11" s="219" t="s">
        <v>410</v>
      </c>
      <c r="B11" s="16"/>
      <c r="C11" s="16">
        <v>23981</v>
      </c>
      <c r="D11" s="16">
        <v>27999</v>
      </c>
      <c r="E11" s="16">
        <v>32916</v>
      </c>
      <c r="F11" s="16">
        <v>40927</v>
      </c>
      <c r="G11" s="16">
        <v>51997</v>
      </c>
      <c r="H11" s="16">
        <v>61509</v>
      </c>
      <c r="I11" s="16">
        <v>74030</v>
      </c>
      <c r="J11" s="16">
        <v>83600</v>
      </c>
      <c r="K11" s="16">
        <v>88234</v>
      </c>
      <c r="L11" s="16">
        <v>96695</v>
      </c>
      <c r="M11" s="219" t="s">
        <v>410</v>
      </c>
      <c r="N11" s="16">
        <v>112827</v>
      </c>
      <c r="O11" s="16">
        <v>140660</v>
      </c>
      <c r="P11" s="16">
        <v>195353</v>
      </c>
      <c r="Q11" s="16">
        <v>268025</v>
      </c>
      <c r="R11" s="16">
        <v>339888</v>
      </c>
      <c r="S11" s="16">
        <v>373278</v>
      </c>
      <c r="T11" s="16">
        <v>387097</v>
      </c>
      <c r="U11" s="16">
        <v>380177</v>
      </c>
      <c r="V11" s="16">
        <v>372432</v>
      </c>
      <c r="W11" s="16">
        <v>372017</v>
      </c>
      <c r="X11" s="16">
        <v>374035</v>
      </c>
      <c r="Y11" s="219" t="s">
        <v>410</v>
      </c>
      <c r="Z11" s="16">
        <v>372867</v>
      </c>
      <c r="AA11" s="16">
        <v>355959</v>
      </c>
      <c r="AB11" s="16">
        <v>351211</v>
      </c>
      <c r="AC11" s="16">
        <v>356620</v>
      </c>
      <c r="AD11" s="16">
        <v>358517</v>
      </c>
      <c r="AE11" s="16">
        <v>352849</v>
      </c>
      <c r="AF11" s="16">
        <v>346492</v>
      </c>
      <c r="AG11" s="16">
        <v>344999</v>
      </c>
      <c r="AH11" s="16">
        <v>330471</v>
      </c>
      <c r="AI11" s="16">
        <v>315477</v>
      </c>
      <c r="AJ11" s="16">
        <v>294078</v>
      </c>
      <c r="AK11" s="219" t="s">
        <v>410</v>
      </c>
      <c r="AL11" s="16">
        <v>280050</v>
      </c>
      <c r="AM11" s="16">
        <v>251518</v>
      </c>
      <c r="AN11" s="16">
        <v>224863</v>
      </c>
      <c r="AO11" s="16">
        <v>208398</v>
      </c>
      <c r="AP11" s="16">
        <v>200112</v>
      </c>
      <c r="AQ11" s="16"/>
      <c r="AR11" s="16"/>
      <c r="AS11" s="16"/>
      <c r="AT11" s="16"/>
      <c r="AU11" s="16"/>
      <c r="AV11" s="16"/>
    </row>
    <row r="12" spans="1:48" s="5" customFormat="1">
      <c r="A12" s="219" t="s">
        <v>408</v>
      </c>
      <c r="B12" s="16"/>
      <c r="C12" s="16">
        <v>50264</v>
      </c>
      <c r="D12" s="16">
        <v>58617</v>
      </c>
      <c r="E12" s="16">
        <v>68169</v>
      </c>
      <c r="F12" s="16">
        <v>76853</v>
      </c>
      <c r="G12" s="16">
        <v>91608</v>
      </c>
      <c r="H12" s="16">
        <v>104362</v>
      </c>
      <c r="I12" s="16">
        <v>120151</v>
      </c>
      <c r="J12" s="16">
        <v>138575</v>
      </c>
      <c r="K12" s="16">
        <v>150330</v>
      </c>
      <c r="L12" s="16">
        <v>166980</v>
      </c>
      <c r="M12" s="219" t="s">
        <v>408</v>
      </c>
      <c r="N12" s="16">
        <v>195952</v>
      </c>
      <c r="O12" s="16">
        <v>241205</v>
      </c>
      <c r="P12" s="16">
        <v>297833</v>
      </c>
      <c r="Q12" s="16">
        <v>390700</v>
      </c>
      <c r="R12" s="16">
        <v>477557</v>
      </c>
      <c r="S12" s="16">
        <v>522581</v>
      </c>
      <c r="T12" s="16">
        <v>546308</v>
      </c>
      <c r="U12" s="16">
        <v>574186</v>
      </c>
      <c r="V12" s="16">
        <v>578946</v>
      </c>
      <c r="W12" s="16">
        <v>570839</v>
      </c>
      <c r="X12" s="16">
        <v>569515</v>
      </c>
      <c r="Y12" s="219" t="s">
        <v>408</v>
      </c>
      <c r="Z12" s="16">
        <v>560714</v>
      </c>
      <c r="AA12" s="16">
        <v>538288</v>
      </c>
      <c r="AB12" s="16">
        <v>504725</v>
      </c>
      <c r="AC12" s="16">
        <v>492608</v>
      </c>
      <c r="AD12" s="16">
        <v>482244</v>
      </c>
      <c r="AE12" s="16">
        <v>459397</v>
      </c>
      <c r="AF12" s="16">
        <v>441263</v>
      </c>
      <c r="AG12" s="16">
        <v>429900</v>
      </c>
      <c r="AH12" s="16">
        <v>405072</v>
      </c>
      <c r="AI12" s="16">
        <v>387451</v>
      </c>
      <c r="AJ12" s="16">
        <v>365772</v>
      </c>
      <c r="AK12" s="219" t="s">
        <v>408</v>
      </c>
      <c r="AL12" s="16">
        <v>347234</v>
      </c>
      <c r="AM12" s="16">
        <v>305361</v>
      </c>
      <c r="AN12" s="16">
        <v>272008</v>
      </c>
      <c r="AO12" s="16">
        <v>247492</v>
      </c>
      <c r="AP12" s="16">
        <v>237213</v>
      </c>
      <c r="AQ12" s="16">
        <v>67790</v>
      </c>
      <c r="AR12" s="16">
        <v>62287</v>
      </c>
      <c r="AS12" s="16">
        <v>60148</v>
      </c>
      <c r="AT12" s="16">
        <v>60627</v>
      </c>
      <c r="AU12" s="16">
        <v>62179</v>
      </c>
      <c r="AV12" s="16">
        <v>64882</v>
      </c>
    </row>
    <row r="13" spans="1:48" s="5" customFormat="1">
      <c r="A13" s="219" t="s">
        <v>411</v>
      </c>
      <c r="B13" s="16">
        <v>70500</v>
      </c>
      <c r="C13" s="16">
        <v>82372</v>
      </c>
      <c r="D13" s="16">
        <v>95924</v>
      </c>
      <c r="E13" s="16">
        <v>112085</v>
      </c>
      <c r="F13" s="16">
        <v>130859</v>
      </c>
      <c r="G13" s="16">
        <v>155164</v>
      </c>
      <c r="H13" s="16">
        <v>177500</v>
      </c>
      <c r="I13" s="16">
        <v>203031</v>
      </c>
      <c r="J13" s="16">
        <v>234208</v>
      </c>
      <c r="K13" s="16">
        <v>251184</v>
      </c>
      <c r="L13" s="16">
        <v>273954</v>
      </c>
      <c r="M13" s="219" t="s">
        <v>411</v>
      </c>
      <c r="N13" s="16">
        <v>309427</v>
      </c>
      <c r="O13" s="16">
        <v>357036</v>
      </c>
      <c r="P13" s="16">
        <v>430102</v>
      </c>
      <c r="Q13" s="16">
        <v>529341</v>
      </c>
      <c r="R13" s="16">
        <v>630985</v>
      </c>
      <c r="S13" s="16">
        <v>684199</v>
      </c>
      <c r="T13" s="16">
        <v>715383</v>
      </c>
      <c r="U13" s="16">
        <v>741048</v>
      </c>
      <c r="V13" s="16">
        <v>749110</v>
      </c>
      <c r="W13" s="16">
        <v>748005</v>
      </c>
      <c r="X13" s="16">
        <v>752407</v>
      </c>
      <c r="Y13" s="219" t="s">
        <v>411</v>
      </c>
      <c r="Z13" s="16">
        <v>743335</v>
      </c>
      <c r="AA13" s="16">
        <v>709823</v>
      </c>
      <c r="AB13" s="16">
        <v>668243</v>
      </c>
      <c r="AC13" s="16">
        <v>652247</v>
      </c>
      <c r="AD13" s="16">
        <v>635927</v>
      </c>
      <c r="AE13" s="16">
        <v>607750</v>
      </c>
      <c r="AF13" s="16">
        <v>589579</v>
      </c>
      <c r="AG13" s="16">
        <v>577611</v>
      </c>
      <c r="AH13" s="16">
        <v>555466</v>
      </c>
      <c r="AI13" s="16">
        <v>536415</v>
      </c>
      <c r="AJ13" s="16">
        <v>516062</v>
      </c>
      <c r="AK13" s="219" t="s">
        <v>411</v>
      </c>
      <c r="AL13" s="16">
        <v>496414</v>
      </c>
      <c r="AM13" s="16">
        <v>450315</v>
      </c>
      <c r="AN13" s="16">
        <v>413248</v>
      </c>
      <c r="AO13" s="16">
        <v>391158</v>
      </c>
      <c r="AP13" s="16">
        <v>387497</v>
      </c>
      <c r="AQ13" s="16">
        <f>SUM(AQ10:AQ12)</f>
        <v>270565</v>
      </c>
      <c r="AR13" s="16">
        <f t="shared" ref="AR13:AV13" si="1">SUM(AR10:AR12)</f>
        <v>281776</v>
      </c>
      <c r="AS13" s="16">
        <f t="shared" si="1"/>
        <v>295437</v>
      </c>
      <c r="AT13" s="16">
        <f t="shared" si="1"/>
        <v>312095</v>
      </c>
      <c r="AU13" s="16">
        <f t="shared" si="1"/>
        <v>331913</v>
      </c>
      <c r="AV13" s="16">
        <f t="shared" si="1"/>
        <v>359883</v>
      </c>
    </row>
    <row r="14" spans="1:48">
      <c r="AQ14" s="215"/>
    </row>
    <row r="15" spans="1:48" ht="36">
      <c r="A15" s="219" t="s">
        <v>415</v>
      </c>
      <c r="B15" s="15"/>
      <c r="C15" s="16">
        <v>1091</v>
      </c>
      <c r="D15" s="16">
        <v>1184</v>
      </c>
      <c r="E15" s="16">
        <v>1277</v>
      </c>
      <c r="F15" s="16">
        <v>1352</v>
      </c>
      <c r="G15" s="16">
        <v>1452</v>
      </c>
      <c r="H15" s="16">
        <v>1531</v>
      </c>
      <c r="I15" s="16">
        <v>1592</v>
      </c>
      <c r="J15" s="16">
        <v>1659</v>
      </c>
      <c r="K15" s="16">
        <v>1723</v>
      </c>
      <c r="L15" s="16">
        <v>1794</v>
      </c>
      <c r="M15" s="219" t="s">
        <v>415</v>
      </c>
      <c r="N15" s="16">
        <v>1867</v>
      </c>
      <c r="O15" s="16">
        <v>1944</v>
      </c>
      <c r="P15" s="16">
        <v>2028</v>
      </c>
      <c r="Q15" s="16">
        <v>2158</v>
      </c>
      <c r="R15" s="16">
        <v>2282</v>
      </c>
      <c r="S15" s="16">
        <v>2416</v>
      </c>
      <c r="T15" s="16">
        <v>2503</v>
      </c>
      <c r="U15" s="16">
        <v>2558</v>
      </c>
      <c r="V15" s="16">
        <v>2438</v>
      </c>
      <c r="W15" s="16">
        <v>2446</v>
      </c>
      <c r="X15" s="16">
        <v>2444</v>
      </c>
      <c r="Y15" s="219" t="s">
        <v>415</v>
      </c>
      <c r="Z15" s="16">
        <v>2488</v>
      </c>
      <c r="AA15" s="16">
        <v>2500</v>
      </c>
      <c r="AB15" s="16">
        <v>2473</v>
      </c>
      <c r="AC15" s="16">
        <v>2431</v>
      </c>
      <c r="AD15" s="16">
        <v>2356</v>
      </c>
      <c r="AE15" s="16">
        <v>2341</v>
      </c>
      <c r="AF15" s="16">
        <v>2260</v>
      </c>
      <c r="AG15" s="16">
        <v>2264</v>
      </c>
      <c r="AH15" s="16">
        <v>2271</v>
      </c>
      <c r="AI15" s="16">
        <v>2279</v>
      </c>
      <c r="AJ15" s="16">
        <v>2284</v>
      </c>
      <c r="AK15" s="219" t="s">
        <v>415</v>
      </c>
      <c r="AL15" s="16">
        <v>2265</v>
      </c>
      <c r="AM15" s="16">
        <v>2243</v>
      </c>
      <c r="AN15" s="16">
        <v>2245</v>
      </c>
      <c r="AO15" s="16">
        <v>2247</v>
      </c>
      <c r="AP15" s="16">
        <v>2250</v>
      </c>
      <c r="AQ15" s="215"/>
    </row>
    <row r="16" spans="1:48" ht="36">
      <c r="A16" s="219" t="s">
        <v>416</v>
      </c>
      <c r="B16" s="15">
        <v>63</v>
      </c>
      <c r="C16" s="16">
        <v>73</v>
      </c>
      <c r="D16" s="16">
        <v>84</v>
      </c>
      <c r="E16" s="16">
        <v>97</v>
      </c>
      <c r="F16" s="16">
        <v>113</v>
      </c>
      <c r="G16" s="16">
        <v>133</v>
      </c>
      <c r="H16" s="16">
        <v>151</v>
      </c>
      <c r="I16" s="16">
        <v>171</v>
      </c>
      <c r="J16" s="16">
        <v>196</v>
      </c>
      <c r="K16" s="16">
        <v>209</v>
      </c>
      <c r="L16" s="16">
        <v>227</v>
      </c>
      <c r="M16" s="219" t="s">
        <v>416</v>
      </c>
      <c r="N16" s="16">
        <v>254</v>
      </c>
      <c r="O16" s="16">
        <v>294</v>
      </c>
      <c r="P16" s="16">
        <v>353</v>
      </c>
      <c r="Q16" s="16">
        <v>433</v>
      </c>
      <c r="R16" s="16">
        <v>514</v>
      </c>
      <c r="S16" s="16">
        <v>556</v>
      </c>
      <c r="T16" s="16">
        <v>579</v>
      </c>
      <c r="U16" s="16">
        <v>598</v>
      </c>
      <c r="V16" s="16">
        <v>603</v>
      </c>
      <c r="W16" s="16">
        <v>600</v>
      </c>
      <c r="X16" s="16">
        <v>602</v>
      </c>
      <c r="Y16" s="219" t="s">
        <v>416</v>
      </c>
      <c r="Z16" s="16">
        <v>593</v>
      </c>
      <c r="AA16" s="16">
        <v>565</v>
      </c>
      <c r="AB16" s="16">
        <v>531</v>
      </c>
      <c r="AC16" s="16">
        <v>517</v>
      </c>
      <c r="AD16" s="16">
        <v>504</v>
      </c>
      <c r="AE16" s="16">
        <v>481</v>
      </c>
      <c r="AF16" s="16">
        <v>462</v>
      </c>
      <c r="AG16" s="16">
        <v>452</v>
      </c>
      <c r="AH16" s="16">
        <v>435</v>
      </c>
      <c r="AI16" s="16">
        <v>420</v>
      </c>
      <c r="AJ16" s="16">
        <v>404</v>
      </c>
      <c r="AK16" s="219" t="s">
        <v>416</v>
      </c>
      <c r="AL16" s="16">
        <v>389</v>
      </c>
      <c r="AM16" s="16">
        <v>353</v>
      </c>
      <c r="AN16" s="16">
        <v>323</v>
      </c>
      <c r="AO16" s="16">
        <v>306</v>
      </c>
      <c r="AP16" s="16">
        <v>304</v>
      </c>
      <c r="AQ16" s="215"/>
    </row>
    <row r="17" spans="1:43" s="169" customFormat="1" ht="36">
      <c r="A17" s="220" t="s">
        <v>418</v>
      </c>
      <c r="B17" s="170">
        <v>16.25</v>
      </c>
      <c r="C17" s="170">
        <v>16.05</v>
      </c>
      <c r="D17" s="170">
        <v>16.45</v>
      </c>
      <c r="E17" s="170">
        <v>16.850000000000001</v>
      </c>
      <c r="F17" s="170">
        <v>16.75</v>
      </c>
      <c r="G17" s="170">
        <v>18.57</v>
      </c>
      <c r="H17" s="170">
        <v>14.4</v>
      </c>
      <c r="I17" s="170">
        <v>14.38</v>
      </c>
      <c r="J17" s="170">
        <v>15.36</v>
      </c>
      <c r="K17" s="170">
        <v>7.23</v>
      </c>
      <c r="L17" s="170">
        <v>9.08</v>
      </c>
      <c r="M17" s="220" t="s">
        <v>418</v>
      </c>
      <c r="N17" s="170">
        <v>12.95</v>
      </c>
      <c r="O17" s="170">
        <v>15.3</v>
      </c>
      <c r="P17" s="170">
        <v>20.5</v>
      </c>
      <c r="Q17" s="170">
        <v>23.1</v>
      </c>
      <c r="R17" s="170">
        <v>19.2</v>
      </c>
      <c r="S17" s="170">
        <v>8.4</v>
      </c>
      <c r="T17" s="170">
        <v>4.5999999999999996</v>
      </c>
      <c r="U17" s="170">
        <v>3.6</v>
      </c>
      <c r="V17" s="170">
        <v>1.1000000000000001</v>
      </c>
      <c r="W17" s="170">
        <v>-0.4</v>
      </c>
      <c r="X17" s="170">
        <v>0.4</v>
      </c>
      <c r="Y17" s="220" t="s">
        <v>418</v>
      </c>
      <c r="Z17" s="170">
        <v>-1.5</v>
      </c>
      <c r="AA17" s="170">
        <v>-4.7</v>
      </c>
      <c r="AB17" s="170">
        <v>-6.1</v>
      </c>
      <c r="AC17" s="170">
        <v>-2.6</v>
      </c>
      <c r="AD17" s="170">
        <v>-2.7</v>
      </c>
      <c r="AE17" s="170">
        <v>-4.5999999999999996</v>
      </c>
      <c r="AF17" s="170">
        <v>-2.2000000000000002</v>
      </c>
      <c r="AG17" s="170">
        <v>-2</v>
      </c>
      <c r="AH17" s="170">
        <v>-3.8</v>
      </c>
      <c r="AI17" s="170">
        <v>-3.4</v>
      </c>
      <c r="AJ17" s="170">
        <v>-3.8</v>
      </c>
      <c r="AK17" s="220" t="s">
        <v>418</v>
      </c>
      <c r="AL17" s="170">
        <v>-3.8</v>
      </c>
      <c r="AM17" s="170">
        <v>-9.3000000000000007</v>
      </c>
      <c r="AN17" s="170">
        <v>-8.1999999999999993</v>
      </c>
      <c r="AO17" s="170">
        <v>-5.3</v>
      </c>
      <c r="AP17" s="170">
        <v>-0.9</v>
      </c>
      <c r="AQ17" s="216"/>
    </row>
    <row r="18" spans="1:43" s="169" customFormat="1" ht="36">
      <c r="A18" s="220" t="s">
        <v>417</v>
      </c>
      <c r="B18" s="170">
        <v>8.2100000000000009</v>
      </c>
      <c r="C18" s="170">
        <v>8.57</v>
      </c>
      <c r="D18" s="170">
        <v>8.98</v>
      </c>
      <c r="E18" s="170">
        <v>9.32</v>
      </c>
      <c r="F18" s="170">
        <v>10.28</v>
      </c>
      <c r="G18" s="170">
        <v>10.95</v>
      </c>
      <c r="H18" s="170">
        <v>11.55</v>
      </c>
      <c r="I18" s="170">
        <v>12.92</v>
      </c>
      <c r="J18" s="170">
        <v>13.34</v>
      </c>
      <c r="K18" s="170">
        <v>14.39</v>
      </c>
      <c r="L18" s="170">
        <v>14.95</v>
      </c>
      <c r="M18" s="220" t="s">
        <v>417</v>
      </c>
      <c r="N18" s="170">
        <v>15.37</v>
      </c>
      <c r="O18" s="170">
        <v>16.7</v>
      </c>
      <c r="P18" s="170">
        <v>17.2</v>
      </c>
      <c r="Q18" s="170">
        <v>17.899999999999999</v>
      </c>
      <c r="R18" s="170">
        <v>19.8</v>
      </c>
      <c r="S18" s="170">
        <v>21.1</v>
      </c>
      <c r="T18" s="170">
        <v>21.1</v>
      </c>
      <c r="U18" s="170">
        <v>21.6</v>
      </c>
      <c r="V18" s="170">
        <v>21.9</v>
      </c>
      <c r="W18" s="170">
        <v>23.9</v>
      </c>
      <c r="X18" s="170">
        <v>24.6</v>
      </c>
      <c r="Y18" s="220" t="s">
        <v>417</v>
      </c>
      <c r="Z18" s="170">
        <v>24.8</v>
      </c>
      <c r="AA18" s="170">
        <v>25.3</v>
      </c>
      <c r="AB18" s="170">
        <v>24.8</v>
      </c>
      <c r="AC18" s="170">
        <v>24.5</v>
      </c>
      <c r="AD18" s="170">
        <v>25.5</v>
      </c>
      <c r="AE18" s="170">
        <v>25.4</v>
      </c>
      <c r="AF18" s="170">
        <v>25</v>
      </c>
      <c r="AG18" s="170">
        <v>25.4</v>
      </c>
      <c r="AH18" s="170">
        <v>26.6</v>
      </c>
      <c r="AI18" s="170">
        <v>26</v>
      </c>
      <c r="AJ18" s="170">
        <v>26.2</v>
      </c>
      <c r="AK18" s="220" t="s">
        <v>417</v>
      </c>
      <c r="AL18" s="170">
        <v>25.9</v>
      </c>
      <c r="AM18" s="170">
        <v>25.9</v>
      </c>
      <c r="AN18" s="170">
        <v>24.6</v>
      </c>
      <c r="AO18" s="170">
        <v>24.5</v>
      </c>
      <c r="AP18" s="170">
        <v>25.3</v>
      </c>
      <c r="AQ18" s="216"/>
    </row>
    <row r="19" spans="1:43" s="169" customFormat="1" ht="36">
      <c r="A19" s="220" t="s">
        <v>419</v>
      </c>
      <c r="B19" s="170">
        <v>13.86</v>
      </c>
      <c r="C19" s="170">
        <v>12.97</v>
      </c>
      <c r="D19" s="170">
        <v>9.16</v>
      </c>
      <c r="E19" s="170">
        <v>10.79</v>
      </c>
      <c r="F19" s="170">
        <v>6.67</v>
      </c>
      <c r="G19" s="170">
        <v>8.19</v>
      </c>
      <c r="H19" s="170">
        <v>6.14</v>
      </c>
      <c r="I19" s="170">
        <v>4.68</v>
      </c>
      <c r="J19" s="170">
        <v>4.82</v>
      </c>
      <c r="K19" s="170">
        <v>4.46</v>
      </c>
      <c r="L19" s="170">
        <v>4.88</v>
      </c>
      <c r="M19" s="220" t="s">
        <v>419</v>
      </c>
      <c r="N19" s="170">
        <v>4.49</v>
      </c>
      <c r="O19" s="170">
        <v>2.6</v>
      </c>
      <c r="P19" s="170">
        <v>4.8</v>
      </c>
      <c r="Q19" s="170">
        <v>6.8</v>
      </c>
      <c r="R19" s="170">
        <v>6.1</v>
      </c>
      <c r="S19" s="170">
        <v>6.2</v>
      </c>
      <c r="T19" s="170">
        <v>3.9</v>
      </c>
      <c r="U19" s="170">
        <v>2.5</v>
      </c>
      <c r="V19" s="170">
        <v>1.9</v>
      </c>
      <c r="W19" s="170">
        <v>0.6</v>
      </c>
      <c r="X19" s="170">
        <v>0.1</v>
      </c>
      <c r="Y19" s="220" t="s">
        <v>419</v>
      </c>
      <c r="Z19" s="170">
        <v>2.1</v>
      </c>
      <c r="AA19" s="170">
        <v>0.7</v>
      </c>
      <c r="AB19" s="170">
        <v>-0.9</v>
      </c>
      <c r="AC19" s="170">
        <v>-1.5</v>
      </c>
      <c r="AD19" s="170">
        <v>-2.9</v>
      </c>
      <c r="AE19" s="170">
        <v>-0.2</v>
      </c>
      <c r="AF19" s="170">
        <v>-0.3</v>
      </c>
      <c r="AG19" s="170">
        <v>0.2</v>
      </c>
      <c r="AH19" s="170">
        <v>0.3</v>
      </c>
      <c r="AI19" s="170">
        <v>0.4</v>
      </c>
      <c r="AJ19" s="170">
        <v>0.2</v>
      </c>
      <c r="AK19" s="220" t="s">
        <v>419</v>
      </c>
      <c r="AL19" s="170">
        <v>-0.9</v>
      </c>
      <c r="AM19" s="170">
        <v>-1.1000000000000001</v>
      </c>
      <c r="AN19" s="170">
        <v>0.5</v>
      </c>
      <c r="AO19" s="170">
        <v>-0.1</v>
      </c>
      <c r="AP19" s="170">
        <v>-0.1</v>
      </c>
      <c r="AQ19" s="216"/>
    </row>
    <row r="20" spans="1:43" s="169" customFormat="1">
      <c r="A20" s="220" t="s">
        <v>420</v>
      </c>
      <c r="B20" s="170">
        <v>22.1</v>
      </c>
      <c r="C20" s="170">
        <v>22.4</v>
      </c>
      <c r="D20" s="170">
        <v>21</v>
      </c>
      <c r="E20" s="170">
        <v>20.8</v>
      </c>
      <c r="F20" s="170">
        <v>18.2</v>
      </c>
      <c r="G20" s="170">
        <v>17.899999999999999</v>
      </c>
      <c r="H20" s="170">
        <v>18.3</v>
      </c>
      <c r="I20" s="170">
        <v>16.5</v>
      </c>
      <c r="J20" s="170">
        <v>16.3</v>
      </c>
      <c r="K20" s="170">
        <v>16</v>
      </c>
      <c r="L20" s="170">
        <v>16</v>
      </c>
      <c r="M20" s="220" t="s">
        <v>420</v>
      </c>
      <c r="N20" s="170">
        <v>16.600000000000001</v>
      </c>
      <c r="O20" s="170">
        <v>13.8</v>
      </c>
      <c r="P20" s="170">
        <v>13</v>
      </c>
      <c r="Q20" s="170">
        <v>12.9</v>
      </c>
      <c r="R20" s="170">
        <v>12.1</v>
      </c>
      <c r="S20" s="170">
        <v>13.2</v>
      </c>
      <c r="T20" s="170">
        <v>13.1</v>
      </c>
      <c r="U20" s="170">
        <v>13.4</v>
      </c>
      <c r="V20" s="170">
        <v>12.6</v>
      </c>
      <c r="W20" s="170">
        <v>11.9</v>
      </c>
      <c r="X20" s="170">
        <v>9.8000000000000007</v>
      </c>
      <c r="Y20" s="220" t="s">
        <v>420</v>
      </c>
      <c r="Z20" s="170">
        <v>10</v>
      </c>
      <c r="AA20" s="170">
        <v>11.1</v>
      </c>
      <c r="AB20" s="170">
        <v>10.7</v>
      </c>
      <c r="AC20" s="170">
        <v>9.6</v>
      </c>
      <c r="AD20" s="170">
        <v>6.7</v>
      </c>
      <c r="AE20" s="170">
        <v>7.2</v>
      </c>
      <c r="AF20" s="170">
        <v>2.5</v>
      </c>
      <c r="AG20" s="170">
        <v>2.1</v>
      </c>
      <c r="AH20" s="170">
        <v>1.4</v>
      </c>
      <c r="AI20" s="170">
        <v>1.1000000000000001</v>
      </c>
      <c r="AJ20" s="170">
        <v>0.9</v>
      </c>
      <c r="AK20" s="220" t="s">
        <v>420</v>
      </c>
      <c r="AL20" s="170">
        <v>0.4</v>
      </c>
      <c r="AM20" s="170">
        <v>2.4</v>
      </c>
      <c r="AN20" s="170">
        <v>2</v>
      </c>
      <c r="AO20" s="170">
        <v>2.7</v>
      </c>
      <c r="AP20" s="170">
        <v>1.3</v>
      </c>
      <c r="AQ20" s="216"/>
    </row>
  </sheetData>
  <phoneticPr fontId="1"/>
  <pageMargins left="0.7" right="0.7" top="0.75" bottom="0.75" header="0.3" footer="0.3"/>
  <pageSetup paperSize="9" fitToWidth="0" orientation="landscape" r:id="rId1"/>
  <colBreaks count="3" manualBreakCount="3">
    <brk id="12" max="1048575" man="1"/>
    <brk id="24" max="1048575" man="1"/>
    <brk id="3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F4A8D-E07C-4CB4-9087-3172C5901A5D}">
  <sheetPr>
    <pageSetUpPr fitToPage="1"/>
  </sheetPr>
  <dimension ref="A1:AS34"/>
  <sheetViews>
    <sheetView topLeftCell="A43" zoomScale="96" zoomScaleNormal="96" workbookViewId="0">
      <selection activeCell="T25" sqref="T25"/>
    </sheetView>
  </sheetViews>
  <sheetFormatPr defaultRowHeight="18"/>
  <cols>
    <col min="1" max="1" width="28.58203125" customWidth="1"/>
  </cols>
  <sheetData>
    <row r="1" spans="1:45">
      <c r="A1" t="s">
        <v>421</v>
      </c>
      <c r="C1" t="s">
        <v>407</v>
      </c>
      <c r="F1" t="s">
        <v>412</v>
      </c>
    </row>
    <row r="3" spans="1:45">
      <c r="A3" t="s">
        <v>413</v>
      </c>
      <c r="B3" s="15" t="s">
        <v>29</v>
      </c>
      <c r="C3" s="15" t="s">
        <v>30</v>
      </c>
      <c r="D3" s="15" t="s">
        <v>31</v>
      </c>
      <c r="E3" s="15" t="s">
        <v>32</v>
      </c>
      <c r="F3" s="15" t="s">
        <v>33</v>
      </c>
      <c r="G3" s="15" t="s">
        <v>34</v>
      </c>
      <c r="H3" s="15" t="s">
        <v>35</v>
      </c>
      <c r="I3" s="15" t="s">
        <v>36</v>
      </c>
      <c r="J3" s="15" t="s">
        <v>37</v>
      </c>
      <c r="K3" s="15" t="s">
        <v>38</v>
      </c>
      <c r="L3" s="15" t="s">
        <v>39</v>
      </c>
      <c r="M3" s="15" t="s">
        <v>40</v>
      </c>
      <c r="N3" s="15" t="s">
        <v>41</v>
      </c>
      <c r="O3" s="15" t="s">
        <v>42</v>
      </c>
      <c r="P3" s="15" t="s">
        <v>43</v>
      </c>
      <c r="Q3" s="15" t="s">
        <v>45</v>
      </c>
      <c r="R3" s="15" t="s">
        <v>46</v>
      </c>
      <c r="S3" s="15" t="s">
        <v>47</v>
      </c>
      <c r="T3" s="15" t="s">
        <v>48</v>
      </c>
      <c r="U3" s="15" t="s">
        <v>49</v>
      </c>
      <c r="V3" s="15" t="s">
        <v>50</v>
      </c>
      <c r="W3" s="15" t="s">
        <v>51</v>
      </c>
      <c r="X3" s="15" t="s">
        <v>52</v>
      </c>
      <c r="Y3" s="15" t="s">
        <v>53</v>
      </c>
      <c r="Z3" s="15" t="s">
        <v>54</v>
      </c>
      <c r="AA3" s="15" t="s">
        <v>59</v>
      </c>
      <c r="AB3" s="15" t="s">
        <v>60</v>
      </c>
      <c r="AC3" s="15" t="s">
        <v>61</v>
      </c>
      <c r="AD3" s="15" t="s">
        <v>62</v>
      </c>
      <c r="AE3" s="15" t="s">
        <v>63</v>
      </c>
      <c r="AF3" s="15" t="s">
        <v>64</v>
      </c>
      <c r="AG3" s="15" t="s">
        <v>65</v>
      </c>
      <c r="AH3" s="15" t="s">
        <v>89</v>
      </c>
      <c r="AI3" s="15" t="s">
        <v>90</v>
      </c>
      <c r="AJ3" s="15" t="s">
        <v>91</v>
      </c>
      <c r="AK3" s="15" t="s">
        <v>148</v>
      </c>
      <c r="AL3" s="15" t="s">
        <v>149</v>
      </c>
      <c r="AM3" s="15" t="s">
        <v>150</v>
      </c>
      <c r="AN3" s="15" t="s">
        <v>151</v>
      </c>
      <c r="AO3" s="15" t="s">
        <v>152</v>
      </c>
      <c r="AP3" s="15" t="s">
        <v>153</v>
      </c>
      <c r="AQ3" s="15" t="s">
        <v>154</v>
      </c>
      <c r="AR3" s="15" t="s">
        <v>155</v>
      </c>
      <c r="AS3" s="15" t="s">
        <v>156</v>
      </c>
    </row>
    <row r="4" spans="1:45" s="2" customFormat="1">
      <c r="A4" s="2" t="s">
        <v>409</v>
      </c>
      <c r="B4" s="61"/>
      <c r="C4" s="61">
        <v>64696</v>
      </c>
      <c r="D4" s="61">
        <v>72697</v>
      </c>
      <c r="E4" s="61">
        <v>82303</v>
      </c>
      <c r="F4" s="61">
        <v>96538</v>
      </c>
      <c r="G4" s="61">
        <v>107485</v>
      </c>
      <c r="H4" s="61">
        <v>120813</v>
      </c>
      <c r="I4" s="61">
        <v>133485</v>
      </c>
      <c r="J4" s="61">
        <v>147504</v>
      </c>
      <c r="K4" s="61">
        <v>157530</v>
      </c>
      <c r="L4" s="61">
        <v>168398</v>
      </c>
      <c r="M4" s="61">
        <v>179582</v>
      </c>
      <c r="N4" s="61">
        <v>189110</v>
      </c>
      <c r="O4" s="61">
        <v>211986</v>
      </c>
      <c r="P4" s="61">
        <v>234469</v>
      </c>
      <c r="Q4" s="61">
        <v>260211</v>
      </c>
      <c r="R4" s="61">
        <v>276548</v>
      </c>
      <c r="S4" s="61">
        <v>283742</v>
      </c>
      <c r="T4" s="61">
        <v>278810</v>
      </c>
      <c r="U4" s="61">
        <v>285062</v>
      </c>
      <c r="V4" s="61">
        <v>300608</v>
      </c>
      <c r="W4" s="61">
        <v>322020</v>
      </c>
      <c r="X4" s="61">
        <v>330416</v>
      </c>
      <c r="Y4" s="61">
        <v>330469</v>
      </c>
      <c r="Z4" s="61">
        <v>332667</v>
      </c>
      <c r="AA4" s="61">
        <v>346490</v>
      </c>
      <c r="AB4" s="61">
        <v>355015</v>
      </c>
      <c r="AC4" s="61">
        <v>363459</v>
      </c>
      <c r="AD4" s="61">
        <v>347361</v>
      </c>
      <c r="AE4" s="61">
        <v>368205</v>
      </c>
      <c r="AF4" s="61">
        <v>371701</v>
      </c>
      <c r="AG4" s="61">
        <v>385738</v>
      </c>
      <c r="AH4" s="61">
        <v>398293</v>
      </c>
      <c r="AI4" s="61">
        <v>417347</v>
      </c>
      <c r="AJ4" s="61">
        <v>406752</v>
      </c>
      <c r="AK4" s="61">
        <v>424751</v>
      </c>
      <c r="AL4" s="61">
        <v>442038</v>
      </c>
      <c r="AM4" s="61">
        <v>472177</v>
      </c>
      <c r="AN4" s="61">
        <f>417945+73847</f>
        <v>491792</v>
      </c>
      <c r="AO4" s="61">
        <f>462663+78901</f>
        <v>541564</v>
      </c>
      <c r="AP4" s="61">
        <f>498341+81485</f>
        <v>579826</v>
      </c>
      <c r="AQ4" s="61">
        <f>539265+86566</f>
        <v>625831</v>
      </c>
      <c r="AR4" s="61">
        <f>583711+89628</f>
        <v>673339</v>
      </c>
      <c r="AS4" s="61">
        <f>666877+96960</f>
        <v>763837</v>
      </c>
    </row>
    <row r="5" spans="1:45" s="2" customFormat="1">
      <c r="A5" s="2" t="s">
        <v>410</v>
      </c>
      <c r="B5" s="61"/>
      <c r="C5" s="61">
        <v>19923</v>
      </c>
      <c r="D5" s="61">
        <v>23358</v>
      </c>
      <c r="E5" s="61">
        <v>28908</v>
      </c>
      <c r="F5" s="61">
        <v>37830</v>
      </c>
      <c r="G5" s="61">
        <v>48643</v>
      </c>
      <c r="H5" s="61">
        <v>61628</v>
      </c>
      <c r="I5" s="61">
        <v>79870</v>
      </c>
      <c r="J5" s="61">
        <v>89490</v>
      </c>
      <c r="K5" s="61">
        <v>87015</v>
      </c>
      <c r="L5" s="61">
        <v>94652</v>
      </c>
      <c r="M5" s="61">
        <v>109010</v>
      </c>
      <c r="N5" s="61">
        <v>137526</v>
      </c>
      <c r="O5" s="61">
        <v>169999</v>
      </c>
      <c r="P5" s="61">
        <v>211094</v>
      </c>
      <c r="Q5" s="61">
        <v>243265</v>
      </c>
      <c r="R5" s="61">
        <v>236876</v>
      </c>
      <c r="S5" s="61">
        <v>223420</v>
      </c>
      <c r="T5" s="61">
        <v>194500</v>
      </c>
      <c r="U5" s="61">
        <v>199065</v>
      </c>
      <c r="V5" s="61">
        <v>210906</v>
      </c>
      <c r="W5" s="61">
        <v>220522</v>
      </c>
      <c r="X5" s="61">
        <v>230077</v>
      </c>
      <c r="Y5" s="61">
        <v>232100</v>
      </c>
      <c r="Z5" s="61">
        <v>228669</v>
      </c>
      <c r="AA5" s="61">
        <v>236050</v>
      </c>
      <c r="AB5" s="61">
        <v>246716</v>
      </c>
      <c r="AC5" s="61">
        <v>244656</v>
      </c>
      <c r="AD5" s="61">
        <v>238164</v>
      </c>
      <c r="AE5" s="61">
        <v>237650</v>
      </c>
      <c r="AF5" s="61">
        <v>245263</v>
      </c>
      <c r="AG5" s="61">
        <v>218863</v>
      </c>
      <c r="AH5" s="61">
        <v>197059</v>
      </c>
      <c r="AI5" s="61">
        <v>157446</v>
      </c>
      <c r="AJ5" s="61">
        <v>125978</v>
      </c>
      <c r="AK5" s="61">
        <v>91713</v>
      </c>
      <c r="AL5" s="61">
        <v>81949</v>
      </c>
      <c r="AM5" s="61">
        <v>87345</v>
      </c>
      <c r="AN5" s="61"/>
      <c r="AO5" s="61"/>
      <c r="AP5" s="61"/>
      <c r="AQ5" s="61"/>
      <c r="AR5" s="61"/>
      <c r="AS5" s="61"/>
    </row>
    <row r="6" spans="1:45" s="2" customFormat="1">
      <c r="A6" s="2" t="s">
        <v>408</v>
      </c>
      <c r="B6" s="61"/>
      <c r="C6" s="61">
        <v>51025</v>
      </c>
      <c r="D6" s="61">
        <v>60140</v>
      </c>
      <c r="E6" s="61">
        <v>71044</v>
      </c>
      <c r="F6" s="61">
        <v>83712</v>
      </c>
      <c r="G6" s="61">
        <v>102874</v>
      </c>
      <c r="H6" s="61">
        <v>109777</v>
      </c>
      <c r="I6" s="61">
        <v>136031</v>
      </c>
      <c r="J6" s="61">
        <v>147595</v>
      </c>
      <c r="K6" s="61">
        <v>156988</v>
      </c>
      <c r="L6" s="61">
        <v>178662</v>
      </c>
      <c r="M6" s="61">
        <v>204157</v>
      </c>
      <c r="N6" s="61">
        <v>252820</v>
      </c>
      <c r="O6" s="61">
        <v>287140</v>
      </c>
      <c r="P6" s="61">
        <v>338521</v>
      </c>
      <c r="Q6" s="61">
        <v>395365</v>
      </c>
      <c r="R6" s="61">
        <v>403124</v>
      </c>
      <c r="S6" s="61">
        <v>400769</v>
      </c>
      <c r="T6" s="61">
        <v>407002</v>
      </c>
      <c r="U6" s="61">
        <v>422308</v>
      </c>
      <c r="V6" s="61">
        <v>427987</v>
      </c>
      <c r="W6" s="61">
        <v>434157</v>
      </c>
      <c r="X6" s="61">
        <v>434789</v>
      </c>
      <c r="Y6" s="61">
        <v>430342</v>
      </c>
      <c r="Z6" s="61">
        <v>398585</v>
      </c>
      <c r="AA6" s="61">
        <v>389378</v>
      </c>
      <c r="AB6" s="61">
        <v>385948</v>
      </c>
      <c r="AC6" s="61">
        <v>364766</v>
      </c>
      <c r="AD6" s="61">
        <v>330217</v>
      </c>
      <c r="AE6" s="61">
        <v>320161</v>
      </c>
      <c r="AF6" s="61">
        <v>317817</v>
      </c>
      <c r="AG6" s="61">
        <v>288852</v>
      </c>
      <c r="AH6" s="61">
        <v>266761</v>
      </c>
      <c r="AI6" s="61">
        <v>222782</v>
      </c>
      <c r="AJ6" s="61">
        <v>178416</v>
      </c>
      <c r="AK6" s="61">
        <v>137677</v>
      </c>
      <c r="AL6" s="61">
        <v>120133</v>
      </c>
      <c r="AM6" s="61">
        <v>123596</v>
      </c>
      <c r="AN6" s="61">
        <v>33057</v>
      </c>
      <c r="AO6" s="61">
        <v>33050</v>
      </c>
      <c r="AP6" s="61">
        <v>33860</v>
      </c>
      <c r="AQ6" s="61">
        <v>35938</v>
      </c>
      <c r="AR6" s="61">
        <v>34958</v>
      </c>
      <c r="AS6" s="61">
        <v>35795</v>
      </c>
    </row>
    <row r="7" spans="1:45" s="2" customFormat="1">
      <c r="A7" s="2" t="s">
        <v>411</v>
      </c>
      <c r="B7" s="61">
        <v>98378</v>
      </c>
      <c r="C7" s="61">
        <v>115721</v>
      </c>
      <c r="D7" s="61">
        <v>132837</v>
      </c>
      <c r="E7" s="61">
        <v>153347</v>
      </c>
      <c r="F7" s="61">
        <v>180250</v>
      </c>
      <c r="G7" s="61">
        <v>210359</v>
      </c>
      <c r="H7" s="61">
        <v>230590</v>
      </c>
      <c r="I7" s="61">
        <v>269516</v>
      </c>
      <c r="J7" s="61">
        <v>295099</v>
      </c>
      <c r="K7" s="61">
        <v>314518</v>
      </c>
      <c r="L7" s="61">
        <v>347060</v>
      </c>
      <c r="M7" s="61">
        <v>383739</v>
      </c>
      <c r="N7" s="61">
        <v>441930</v>
      </c>
      <c r="O7" s="61">
        <v>499126</v>
      </c>
      <c r="P7" s="61">
        <v>572990</v>
      </c>
      <c r="Q7" s="61">
        <v>655576</v>
      </c>
      <c r="R7" s="61">
        <v>679672</v>
      </c>
      <c r="S7" s="61">
        <v>684511</v>
      </c>
      <c r="T7" s="61">
        <v>685812</v>
      </c>
      <c r="U7" s="61">
        <v>707370</v>
      </c>
      <c r="V7" s="61">
        <v>728595</v>
      </c>
      <c r="W7" s="61">
        <v>756177</v>
      </c>
      <c r="X7" s="61">
        <v>765205</v>
      </c>
      <c r="Y7" s="61">
        <v>760811</v>
      </c>
      <c r="Z7" s="61">
        <v>731252</v>
      </c>
      <c r="AA7" s="61">
        <v>735868</v>
      </c>
      <c r="AB7" s="61">
        <v>740963</v>
      </c>
      <c r="AC7" s="61">
        <v>728225</v>
      </c>
      <c r="AD7" s="61">
        <v>677578</v>
      </c>
      <c r="AE7" s="61">
        <v>688366</v>
      </c>
      <c r="AF7" s="61">
        <v>689518</v>
      </c>
      <c r="AG7" s="61">
        <v>674590</v>
      </c>
      <c r="AH7" s="61">
        <v>665054</v>
      </c>
      <c r="AI7" s="61">
        <v>640129</v>
      </c>
      <c r="AJ7" s="61">
        <v>585168</v>
      </c>
      <c r="AK7" s="61">
        <v>562428</v>
      </c>
      <c r="AL7" s="61">
        <v>562171</v>
      </c>
      <c r="AM7" s="61">
        <v>595773</v>
      </c>
      <c r="AN7" s="61">
        <f>SUM(AN4:AN6)</f>
        <v>524849</v>
      </c>
      <c r="AO7" s="61">
        <f t="shared" ref="AO7:AS7" si="0">SUM(AO4:AO6)</f>
        <v>574614</v>
      </c>
      <c r="AP7" s="61">
        <f t="shared" si="0"/>
        <v>613686</v>
      </c>
      <c r="AQ7" s="61">
        <f t="shared" si="0"/>
        <v>661769</v>
      </c>
      <c r="AR7" s="61">
        <f t="shared" si="0"/>
        <v>708297</v>
      </c>
      <c r="AS7" s="61">
        <f t="shared" si="0"/>
        <v>799632</v>
      </c>
    </row>
    <row r="8" spans="1:45">
      <c r="AN8" s="215"/>
      <c r="AO8" s="66"/>
      <c r="AP8" s="66"/>
      <c r="AQ8" s="66"/>
      <c r="AR8" s="66"/>
      <c r="AS8" s="66"/>
    </row>
    <row r="9" spans="1:45">
      <c r="AN9" s="215"/>
      <c r="AO9" s="66"/>
      <c r="AP9" s="66"/>
      <c r="AQ9" s="66"/>
      <c r="AR9" s="66"/>
      <c r="AS9" s="66"/>
    </row>
    <row r="10" spans="1:45">
      <c r="A10" t="s">
        <v>414</v>
      </c>
      <c r="B10" s="15" t="s">
        <v>29</v>
      </c>
      <c r="C10" s="15" t="s">
        <v>30</v>
      </c>
      <c r="D10" s="15" t="s">
        <v>31</v>
      </c>
      <c r="E10" s="15" t="s">
        <v>32</v>
      </c>
      <c r="F10" s="15" t="s">
        <v>33</v>
      </c>
      <c r="G10" s="15" t="s">
        <v>34</v>
      </c>
      <c r="H10" s="15" t="s">
        <v>35</v>
      </c>
      <c r="I10" s="15" t="s">
        <v>36</v>
      </c>
      <c r="J10" s="15" t="s">
        <v>37</v>
      </c>
      <c r="K10" s="15" t="s">
        <v>38</v>
      </c>
      <c r="L10" s="15" t="s">
        <v>39</v>
      </c>
      <c r="M10" s="15" t="s">
        <v>40</v>
      </c>
      <c r="N10" s="15" t="s">
        <v>41</v>
      </c>
      <c r="O10" s="15" t="s">
        <v>42</v>
      </c>
      <c r="P10" s="15" t="s">
        <v>43</v>
      </c>
      <c r="Q10" s="15" t="s">
        <v>45</v>
      </c>
      <c r="R10" s="15" t="s">
        <v>46</v>
      </c>
      <c r="S10" s="15" t="s">
        <v>47</v>
      </c>
      <c r="T10" s="15" t="s">
        <v>48</v>
      </c>
      <c r="U10" s="15" t="s">
        <v>49</v>
      </c>
      <c r="V10" s="15" t="s">
        <v>50</v>
      </c>
      <c r="W10" s="15" t="s">
        <v>51</v>
      </c>
      <c r="X10" s="15" t="s">
        <v>52</v>
      </c>
      <c r="Y10" s="15" t="s">
        <v>53</v>
      </c>
      <c r="Z10" s="15" t="s">
        <v>54</v>
      </c>
      <c r="AA10" s="15" t="s">
        <v>59</v>
      </c>
      <c r="AB10" s="15" t="s">
        <v>60</v>
      </c>
      <c r="AC10" s="15" t="s">
        <v>61</v>
      </c>
      <c r="AD10" s="15" t="s">
        <v>62</v>
      </c>
      <c r="AE10" s="15" t="s">
        <v>63</v>
      </c>
      <c r="AF10" s="15" t="s">
        <v>64</v>
      </c>
      <c r="AG10" s="15" t="s">
        <v>65</v>
      </c>
      <c r="AH10" s="15" t="s">
        <v>89</v>
      </c>
      <c r="AI10" s="15" t="s">
        <v>90</v>
      </c>
      <c r="AJ10" s="15" t="s">
        <v>91</v>
      </c>
      <c r="AK10" s="15" t="s">
        <v>148</v>
      </c>
      <c r="AL10" s="15" t="s">
        <v>149</v>
      </c>
      <c r="AM10" s="15" t="s">
        <v>150</v>
      </c>
      <c r="AN10" s="15" t="s">
        <v>151</v>
      </c>
      <c r="AO10" s="15" t="s">
        <v>152</v>
      </c>
      <c r="AP10" s="15" t="s">
        <v>153</v>
      </c>
      <c r="AQ10" s="15" t="s">
        <v>154</v>
      </c>
      <c r="AR10" s="15" t="s">
        <v>155</v>
      </c>
      <c r="AS10" s="15" t="s">
        <v>156</v>
      </c>
    </row>
    <row r="11" spans="1:45" s="5" customFormat="1">
      <c r="A11" s="5" t="s">
        <v>409</v>
      </c>
      <c r="B11" s="16"/>
      <c r="C11" s="16">
        <v>32108</v>
      </c>
      <c r="D11" s="16">
        <v>37307</v>
      </c>
      <c r="E11" s="16">
        <v>43916</v>
      </c>
      <c r="F11" s="16">
        <v>54006</v>
      </c>
      <c r="G11" s="16">
        <v>63556</v>
      </c>
      <c r="H11" s="16">
        <v>73138</v>
      </c>
      <c r="I11" s="16">
        <v>82880</v>
      </c>
      <c r="J11" s="16">
        <v>95633</v>
      </c>
      <c r="K11" s="16">
        <v>100854</v>
      </c>
      <c r="L11" s="16">
        <v>106974</v>
      </c>
      <c r="M11" s="16">
        <v>113475</v>
      </c>
      <c r="N11" s="16">
        <v>115831</v>
      </c>
      <c r="O11" s="16">
        <v>132269</v>
      </c>
      <c r="P11" s="16">
        <v>138641</v>
      </c>
      <c r="Q11" s="16">
        <v>153428</v>
      </c>
      <c r="R11" s="16">
        <v>161618</v>
      </c>
      <c r="S11" s="16">
        <v>169075</v>
      </c>
      <c r="T11" s="16">
        <v>166862</v>
      </c>
      <c r="U11" s="16">
        <v>170164</v>
      </c>
      <c r="V11" s="16">
        <v>177166</v>
      </c>
      <c r="W11" s="16">
        <v>182892</v>
      </c>
      <c r="X11" s="16">
        <v>182621</v>
      </c>
      <c r="Y11" s="16">
        <v>171535</v>
      </c>
      <c r="Z11" s="16">
        <v>163518</v>
      </c>
      <c r="AA11" s="16">
        <v>159639</v>
      </c>
      <c r="AB11" s="16">
        <v>153683</v>
      </c>
      <c r="AC11" s="16">
        <v>148353</v>
      </c>
      <c r="AD11" s="16">
        <v>148316</v>
      </c>
      <c r="AE11" s="16">
        <v>147711</v>
      </c>
      <c r="AF11" s="16">
        <v>150394</v>
      </c>
      <c r="AG11" s="16">
        <v>148964</v>
      </c>
      <c r="AH11" s="16">
        <v>150290</v>
      </c>
      <c r="AI11" s="16">
        <v>149180</v>
      </c>
      <c r="AJ11" s="16">
        <v>144954</v>
      </c>
      <c r="AK11" s="16">
        <v>141240</v>
      </c>
      <c r="AL11" s="16">
        <v>143666</v>
      </c>
      <c r="AM11" s="16">
        <v>150284</v>
      </c>
      <c r="AN11" s="16">
        <f>79876+122899</f>
        <v>202775</v>
      </c>
      <c r="AO11" s="16">
        <f>85797+133692</f>
        <v>219489</v>
      </c>
      <c r="AP11" s="16">
        <f>92804+142485</f>
        <v>235289</v>
      </c>
      <c r="AQ11" s="16">
        <f>100227+151241</f>
        <v>251468</v>
      </c>
      <c r="AR11" s="16">
        <f>110384+159350</f>
        <v>269734</v>
      </c>
      <c r="AS11" s="16">
        <f>124093+170908</f>
        <v>295001</v>
      </c>
    </row>
    <row r="12" spans="1:45" s="5" customFormat="1">
      <c r="A12" s="5" t="s">
        <v>410</v>
      </c>
      <c r="B12" s="16"/>
      <c r="C12" s="16">
        <v>23981</v>
      </c>
      <c r="D12" s="16">
        <v>27999</v>
      </c>
      <c r="E12" s="16">
        <v>32916</v>
      </c>
      <c r="F12" s="16">
        <v>40927</v>
      </c>
      <c r="G12" s="16">
        <v>51997</v>
      </c>
      <c r="H12" s="16">
        <v>61509</v>
      </c>
      <c r="I12" s="16">
        <v>74030</v>
      </c>
      <c r="J12" s="16">
        <v>83600</v>
      </c>
      <c r="K12" s="16">
        <v>88234</v>
      </c>
      <c r="L12" s="16">
        <v>96695</v>
      </c>
      <c r="M12" s="16">
        <v>112827</v>
      </c>
      <c r="N12" s="16">
        <v>140660</v>
      </c>
      <c r="O12" s="16">
        <v>195353</v>
      </c>
      <c r="P12" s="16">
        <v>268025</v>
      </c>
      <c r="Q12" s="16">
        <v>339888</v>
      </c>
      <c r="R12" s="16">
        <v>373278</v>
      </c>
      <c r="S12" s="16">
        <v>387097</v>
      </c>
      <c r="T12" s="16">
        <v>380177</v>
      </c>
      <c r="U12" s="16">
        <v>372432</v>
      </c>
      <c r="V12" s="16">
        <v>372017</v>
      </c>
      <c r="W12" s="16">
        <v>374035</v>
      </c>
      <c r="X12" s="16">
        <v>372867</v>
      </c>
      <c r="Y12" s="16">
        <v>355959</v>
      </c>
      <c r="Z12" s="16">
        <v>351211</v>
      </c>
      <c r="AA12" s="16">
        <v>356620</v>
      </c>
      <c r="AB12" s="16">
        <v>358517</v>
      </c>
      <c r="AC12" s="16">
        <v>352849</v>
      </c>
      <c r="AD12" s="16">
        <v>346492</v>
      </c>
      <c r="AE12" s="16">
        <v>344999</v>
      </c>
      <c r="AF12" s="16">
        <v>330471</v>
      </c>
      <c r="AG12" s="16">
        <v>315477</v>
      </c>
      <c r="AH12" s="16">
        <v>294078</v>
      </c>
      <c r="AI12" s="16">
        <v>280050</v>
      </c>
      <c r="AJ12" s="16">
        <v>251518</v>
      </c>
      <c r="AK12" s="16">
        <v>224863</v>
      </c>
      <c r="AL12" s="16">
        <v>208398</v>
      </c>
      <c r="AM12" s="16">
        <v>200112</v>
      </c>
      <c r="AN12" s="16"/>
      <c r="AO12" s="16"/>
      <c r="AP12" s="16"/>
      <c r="AQ12" s="16"/>
      <c r="AR12" s="16"/>
      <c r="AS12" s="16"/>
    </row>
    <row r="13" spans="1:45" s="5" customFormat="1">
      <c r="A13" s="5" t="s">
        <v>408</v>
      </c>
      <c r="B13" s="16"/>
      <c r="C13" s="16">
        <v>50264</v>
      </c>
      <c r="D13" s="16">
        <v>58617</v>
      </c>
      <c r="E13" s="16">
        <v>68169</v>
      </c>
      <c r="F13" s="16">
        <v>76853</v>
      </c>
      <c r="G13" s="16">
        <v>91608</v>
      </c>
      <c r="H13" s="16">
        <v>104362</v>
      </c>
      <c r="I13" s="16">
        <v>120151</v>
      </c>
      <c r="J13" s="16">
        <v>138575</v>
      </c>
      <c r="K13" s="16">
        <v>150330</v>
      </c>
      <c r="L13" s="16">
        <v>166980</v>
      </c>
      <c r="M13" s="16">
        <v>195952</v>
      </c>
      <c r="N13" s="16">
        <v>241205</v>
      </c>
      <c r="O13" s="16">
        <v>297833</v>
      </c>
      <c r="P13" s="16">
        <v>390700</v>
      </c>
      <c r="Q13" s="16">
        <v>477557</v>
      </c>
      <c r="R13" s="16">
        <v>522581</v>
      </c>
      <c r="S13" s="16">
        <v>546308</v>
      </c>
      <c r="T13" s="16">
        <v>574186</v>
      </c>
      <c r="U13" s="16">
        <v>578946</v>
      </c>
      <c r="V13" s="16">
        <v>570839</v>
      </c>
      <c r="W13" s="16">
        <v>569515</v>
      </c>
      <c r="X13" s="16">
        <v>560714</v>
      </c>
      <c r="Y13" s="16">
        <v>538288</v>
      </c>
      <c r="Z13" s="16">
        <v>504725</v>
      </c>
      <c r="AA13" s="16">
        <v>492608</v>
      </c>
      <c r="AB13" s="16">
        <v>482244</v>
      </c>
      <c r="AC13" s="16">
        <v>459397</v>
      </c>
      <c r="AD13" s="16">
        <v>441263</v>
      </c>
      <c r="AE13" s="16">
        <v>429900</v>
      </c>
      <c r="AF13" s="16">
        <v>405072</v>
      </c>
      <c r="AG13" s="16">
        <v>387451</v>
      </c>
      <c r="AH13" s="16">
        <v>365772</v>
      </c>
      <c r="AI13" s="16">
        <v>347234</v>
      </c>
      <c r="AJ13" s="16">
        <v>305361</v>
      </c>
      <c r="AK13" s="16">
        <v>272008</v>
      </c>
      <c r="AL13" s="16">
        <v>247492</v>
      </c>
      <c r="AM13" s="16">
        <v>237213</v>
      </c>
      <c r="AN13" s="16">
        <v>67790</v>
      </c>
      <c r="AO13" s="16">
        <v>62287</v>
      </c>
      <c r="AP13" s="16">
        <v>60148</v>
      </c>
      <c r="AQ13" s="16">
        <v>60627</v>
      </c>
      <c r="AR13" s="16">
        <v>62179</v>
      </c>
      <c r="AS13" s="16">
        <v>64882</v>
      </c>
    </row>
    <row r="14" spans="1:45" s="5" customFormat="1">
      <c r="A14" s="5" t="s">
        <v>411</v>
      </c>
      <c r="B14" s="16">
        <v>70500</v>
      </c>
      <c r="C14" s="16">
        <v>82372</v>
      </c>
      <c r="D14" s="16">
        <v>95924</v>
      </c>
      <c r="E14" s="16">
        <v>112085</v>
      </c>
      <c r="F14" s="16">
        <v>130859</v>
      </c>
      <c r="G14" s="16">
        <v>155164</v>
      </c>
      <c r="H14" s="16">
        <v>177500</v>
      </c>
      <c r="I14" s="16">
        <v>203031</v>
      </c>
      <c r="J14" s="16">
        <v>234208</v>
      </c>
      <c r="K14" s="16">
        <v>251184</v>
      </c>
      <c r="L14" s="16">
        <v>273954</v>
      </c>
      <c r="M14" s="16">
        <v>309427</v>
      </c>
      <c r="N14" s="16">
        <v>357036</v>
      </c>
      <c r="O14" s="16">
        <v>430102</v>
      </c>
      <c r="P14" s="16">
        <v>529341</v>
      </c>
      <c r="Q14" s="16">
        <v>630985</v>
      </c>
      <c r="R14" s="16">
        <v>684199</v>
      </c>
      <c r="S14" s="16">
        <v>715383</v>
      </c>
      <c r="T14" s="16">
        <v>741048</v>
      </c>
      <c r="U14" s="16">
        <v>749110</v>
      </c>
      <c r="V14" s="16">
        <v>748005</v>
      </c>
      <c r="W14" s="16">
        <v>752407</v>
      </c>
      <c r="X14" s="16">
        <v>743335</v>
      </c>
      <c r="Y14" s="16">
        <v>709823</v>
      </c>
      <c r="Z14" s="16">
        <v>668243</v>
      </c>
      <c r="AA14" s="16">
        <v>652247</v>
      </c>
      <c r="AB14" s="16">
        <v>635927</v>
      </c>
      <c r="AC14" s="16">
        <v>607750</v>
      </c>
      <c r="AD14" s="16">
        <v>589579</v>
      </c>
      <c r="AE14" s="16">
        <v>577611</v>
      </c>
      <c r="AF14" s="16">
        <v>555466</v>
      </c>
      <c r="AG14" s="16">
        <v>536415</v>
      </c>
      <c r="AH14" s="16">
        <v>516062</v>
      </c>
      <c r="AI14" s="16">
        <v>496414</v>
      </c>
      <c r="AJ14" s="16">
        <v>450315</v>
      </c>
      <c r="AK14" s="16">
        <v>413248</v>
      </c>
      <c r="AL14" s="16">
        <v>391158</v>
      </c>
      <c r="AM14" s="16">
        <v>387497</v>
      </c>
      <c r="AN14" s="16">
        <f>SUM(AN11:AN13)</f>
        <v>270565</v>
      </c>
      <c r="AO14" s="16">
        <f t="shared" ref="AO14:AS14" si="1">SUM(AO11:AO13)</f>
        <v>281776</v>
      </c>
      <c r="AP14" s="16">
        <f t="shared" si="1"/>
        <v>295437</v>
      </c>
      <c r="AQ14" s="16">
        <f t="shared" si="1"/>
        <v>312095</v>
      </c>
      <c r="AR14" s="16">
        <f t="shared" si="1"/>
        <v>331913</v>
      </c>
      <c r="AS14" s="16">
        <f t="shared" si="1"/>
        <v>359883</v>
      </c>
    </row>
    <row r="15" spans="1:45">
      <c r="AN15" s="215"/>
    </row>
    <row r="16" spans="1:45">
      <c r="B16" s="15" t="s">
        <v>29</v>
      </c>
      <c r="C16" s="15" t="s">
        <v>30</v>
      </c>
      <c r="D16" s="15" t="s">
        <v>31</v>
      </c>
      <c r="E16" s="15" t="s">
        <v>32</v>
      </c>
      <c r="F16" s="15" t="s">
        <v>33</v>
      </c>
      <c r="G16" s="15" t="s">
        <v>34</v>
      </c>
      <c r="H16" s="15" t="s">
        <v>35</v>
      </c>
      <c r="I16" s="15" t="s">
        <v>36</v>
      </c>
      <c r="J16" s="15" t="s">
        <v>37</v>
      </c>
      <c r="K16" s="15" t="s">
        <v>38</v>
      </c>
      <c r="L16" s="15" t="s">
        <v>39</v>
      </c>
      <c r="M16" s="15" t="s">
        <v>40</v>
      </c>
      <c r="N16" s="15" t="s">
        <v>41</v>
      </c>
      <c r="O16" s="15" t="s">
        <v>42</v>
      </c>
      <c r="P16" s="15" t="s">
        <v>43</v>
      </c>
      <c r="Q16" s="15" t="s">
        <v>45</v>
      </c>
      <c r="R16" s="15" t="s">
        <v>46</v>
      </c>
      <c r="S16" s="15" t="s">
        <v>47</v>
      </c>
      <c r="T16" s="15" t="s">
        <v>48</v>
      </c>
      <c r="U16" s="15" t="s">
        <v>49</v>
      </c>
      <c r="V16" s="15" t="s">
        <v>50</v>
      </c>
      <c r="W16" s="15" t="s">
        <v>51</v>
      </c>
      <c r="X16" s="15" t="s">
        <v>52</v>
      </c>
      <c r="Y16" s="15" t="s">
        <v>53</v>
      </c>
      <c r="Z16" s="15" t="s">
        <v>54</v>
      </c>
      <c r="AA16" s="15" t="s">
        <v>59</v>
      </c>
      <c r="AB16" s="15" t="s">
        <v>60</v>
      </c>
      <c r="AC16" s="15" t="s">
        <v>61</v>
      </c>
      <c r="AD16" s="15" t="s">
        <v>62</v>
      </c>
      <c r="AE16" s="15" t="s">
        <v>63</v>
      </c>
      <c r="AF16" s="15" t="s">
        <v>64</v>
      </c>
      <c r="AG16" s="15" t="s">
        <v>65</v>
      </c>
      <c r="AH16" s="15" t="s">
        <v>89</v>
      </c>
      <c r="AI16" s="15" t="s">
        <v>90</v>
      </c>
      <c r="AJ16" s="15" t="s">
        <v>91</v>
      </c>
      <c r="AK16" s="15" t="s">
        <v>148</v>
      </c>
      <c r="AL16" s="15" t="s">
        <v>149</v>
      </c>
      <c r="AM16" s="15" t="s">
        <v>150</v>
      </c>
      <c r="AN16" s="15" t="s">
        <v>151</v>
      </c>
      <c r="AO16" s="15" t="s">
        <v>152</v>
      </c>
      <c r="AP16" s="15" t="s">
        <v>153</v>
      </c>
      <c r="AQ16" s="15" t="s">
        <v>154</v>
      </c>
      <c r="AR16" s="15" t="s">
        <v>155</v>
      </c>
      <c r="AS16" s="15" t="s">
        <v>156</v>
      </c>
    </row>
    <row r="17" spans="1:45">
      <c r="A17" s="5" t="s">
        <v>415</v>
      </c>
      <c r="B17" s="15"/>
      <c r="C17" s="16">
        <v>1091</v>
      </c>
      <c r="D17" s="16">
        <v>1184</v>
      </c>
      <c r="E17" s="16">
        <v>1277</v>
      </c>
      <c r="F17" s="16">
        <v>1352</v>
      </c>
      <c r="G17" s="16">
        <v>1452</v>
      </c>
      <c r="H17" s="16">
        <v>1531</v>
      </c>
      <c r="I17" s="16">
        <v>1592</v>
      </c>
      <c r="J17" s="16">
        <v>1659</v>
      </c>
      <c r="K17" s="16">
        <v>1723</v>
      </c>
      <c r="L17" s="16">
        <v>1794</v>
      </c>
      <c r="M17" s="16">
        <v>1867</v>
      </c>
      <c r="N17" s="16">
        <v>1944</v>
      </c>
      <c r="O17" s="16">
        <v>2028</v>
      </c>
      <c r="P17" s="16">
        <v>2158</v>
      </c>
      <c r="Q17" s="16">
        <v>2282</v>
      </c>
      <c r="R17" s="16">
        <v>2416</v>
      </c>
      <c r="S17" s="16">
        <v>2503</v>
      </c>
      <c r="T17" s="16">
        <v>2558</v>
      </c>
      <c r="U17" s="16">
        <v>2438</v>
      </c>
      <c r="V17" s="16">
        <v>2446</v>
      </c>
      <c r="W17" s="16">
        <v>2444</v>
      </c>
      <c r="X17" s="16">
        <v>2488</v>
      </c>
      <c r="Y17" s="16">
        <v>2500</v>
      </c>
      <c r="Z17" s="16">
        <v>2473</v>
      </c>
      <c r="AA17" s="16">
        <v>2431</v>
      </c>
      <c r="AB17" s="16">
        <v>2356</v>
      </c>
      <c r="AC17" s="16">
        <v>2341</v>
      </c>
      <c r="AD17" s="16">
        <v>2260</v>
      </c>
      <c r="AE17" s="16">
        <v>2264</v>
      </c>
      <c r="AF17" s="16">
        <v>2271</v>
      </c>
      <c r="AG17" s="16">
        <v>2279</v>
      </c>
      <c r="AH17" s="16">
        <v>2284</v>
      </c>
      <c r="AI17" s="16">
        <v>2265</v>
      </c>
      <c r="AJ17" s="16">
        <v>2243</v>
      </c>
      <c r="AK17" s="16">
        <v>2245</v>
      </c>
      <c r="AL17" s="16">
        <v>2247</v>
      </c>
      <c r="AM17" s="16">
        <v>2250</v>
      </c>
      <c r="AN17" s="215"/>
    </row>
    <row r="18" spans="1:45">
      <c r="A18" s="5" t="s">
        <v>416</v>
      </c>
      <c r="B18" s="15">
        <v>63</v>
      </c>
      <c r="C18" s="16">
        <v>73</v>
      </c>
      <c r="D18" s="16">
        <v>84</v>
      </c>
      <c r="E18" s="16">
        <v>97</v>
      </c>
      <c r="F18" s="16">
        <v>113</v>
      </c>
      <c r="G18" s="16">
        <v>133</v>
      </c>
      <c r="H18" s="16">
        <v>151</v>
      </c>
      <c r="I18" s="16">
        <v>171</v>
      </c>
      <c r="J18" s="16">
        <v>196</v>
      </c>
      <c r="K18" s="16">
        <v>209</v>
      </c>
      <c r="L18" s="16">
        <v>227</v>
      </c>
      <c r="M18" s="16">
        <v>254</v>
      </c>
      <c r="N18" s="16">
        <v>294</v>
      </c>
      <c r="O18" s="16">
        <v>353</v>
      </c>
      <c r="P18" s="16">
        <v>433</v>
      </c>
      <c r="Q18" s="16">
        <v>514</v>
      </c>
      <c r="R18" s="16">
        <v>556</v>
      </c>
      <c r="S18" s="16">
        <v>579</v>
      </c>
      <c r="T18" s="16">
        <v>598</v>
      </c>
      <c r="U18" s="16">
        <v>603</v>
      </c>
      <c r="V18" s="16">
        <v>600</v>
      </c>
      <c r="W18" s="16">
        <v>602</v>
      </c>
      <c r="X18" s="16">
        <v>593</v>
      </c>
      <c r="Y18" s="16">
        <v>565</v>
      </c>
      <c r="Z18" s="16">
        <v>531</v>
      </c>
      <c r="AA18" s="16">
        <v>517</v>
      </c>
      <c r="AB18" s="16">
        <v>504</v>
      </c>
      <c r="AC18" s="16">
        <v>481</v>
      </c>
      <c r="AD18" s="16">
        <v>462</v>
      </c>
      <c r="AE18" s="16">
        <v>452</v>
      </c>
      <c r="AF18" s="16">
        <v>435</v>
      </c>
      <c r="AG18" s="16">
        <v>420</v>
      </c>
      <c r="AH18" s="16">
        <v>404</v>
      </c>
      <c r="AI18" s="16">
        <v>389</v>
      </c>
      <c r="AJ18" s="16">
        <v>353</v>
      </c>
      <c r="AK18" s="16">
        <v>323</v>
      </c>
      <c r="AL18" s="16">
        <v>306</v>
      </c>
      <c r="AM18" s="16">
        <v>304</v>
      </c>
      <c r="AN18" s="215"/>
    </row>
    <row r="19" spans="1:45">
      <c r="A19" s="5" t="s">
        <v>427</v>
      </c>
      <c r="B19" s="15"/>
      <c r="C19" s="17">
        <f>C18/C17</f>
        <v>6.6911090742438131E-2</v>
      </c>
      <c r="D19" s="17">
        <f t="shared" ref="D19:AM19" si="2">D18/D17</f>
        <v>7.0945945945945943E-2</v>
      </c>
      <c r="E19" s="17">
        <f t="shared" si="2"/>
        <v>7.5959279561472207E-2</v>
      </c>
      <c r="F19" s="17">
        <f t="shared" si="2"/>
        <v>8.357988165680473E-2</v>
      </c>
      <c r="G19" s="17">
        <f t="shared" si="2"/>
        <v>9.1597796143250684E-2</v>
      </c>
      <c r="H19" s="17">
        <f t="shared" si="2"/>
        <v>9.8628347485303719E-2</v>
      </c>
      <c r="I19" s="17">
        <f t="shared" si="2"/>
        <v>0.10741206030150753</v>
      </c>
      <c r="J19" s="17">
        <f t="shared" si="2"/>
        <v>0.11814345991561181</v>
      </c>
      <c r="K19" s="17">
        <f t="shared" si="2"/>
        <v>0.12130005803830528</v>
      </c>
      <c r="L19" s="17">
        <f t="shared" si="2"/>
        <v>0.12653288740245261</v>
      </c>
      <c r="M19" s="17">
        <f t="shared" si="2"/>
        <v>0.13604713444027852</v>
      </c>
      <c r="N19" s="17">
        <f t="shared" si="2"/>
        <v>0.15123456790123457</v>
      </c>
      <c r="O19" s="17">
        <f t="shared" si="2"/>
        <v>0.17406311637080868</v>
      </c>
      <c r="P19" s="17">
        <f t="shared" si="2"/>
        <v>0.20064874884151992</v>
      </c>
      <c r="Q19" s="17">
        <f t="shared" si="2"/>
        <v>0.22524101665205959</v>
      </c>
      <c r="R19" s="17">
        <f t="shared" si="2"/>
        <v>0.23013245033112584</v>
      </c>
      <c r="S19" s="17">
        <f t="shared" si="2"/>
        <v>0.23132241310427487</v>
      </c>
      <c r="T19" s="17">
        <f t="shared" si="2"/>
        <v>0.23377638780297108</v>
      </c>
      <c r="U19" s="17">
        <f t="shared" si="2"/>
        <v>0.24733388022969646</v>
      </c>
      <c r="V19" s="17">
        <f t="shared" si="2"/>
        <v>0.24529844644317253</v>
      </c>
      <c r="W19" s="17">
        <f t="shared" si="2"/>
        <v>0.24631751227495907</v>
      </c>
      <c r="X19" s="17">
        <f t="shared" si="2"/>
        <v>0.23834405144694534</v>
      </c>
      <c r="Y19" s="17">
        <f t="shared" si="2"/>
        <v>0.22600000000000001</v>
      </c>
      <c r="Z19" s="17">
        <f t="shared" si="2"/>
        <v>0.21471896482005662</v>
      </c>
      <c r="AA19" s="17">
        <f t="shared" si="2"/>
        <v>0.21266968325791855</v>
      </c>
      <c r="AB19" s="17">
        <f t="shared" si="2"/>
        <v>0.21392190152801357</v>
      </c>
      <c r="AC19" s="17">
        <f t="shared" si="2"/>
        <v>0.20546774882528834</v>
      </c>
      <c r="AD19" s="17">
        <f t="shared" si="2"/>
        <v>0.20442477876106194</v>
      </c>
      <c r="AE19" s="17">
        <f t="shared" si="2"/>
        <v>0.19964664310954064</v>
      </c>
      <c r="AF19" s="17">
        <f t="shared" si="2"/>
        <v>0.19154557463672392</v>
      </c>
      <c r="AG19" s="17">
        <f t="shared" si="2"/>
        <v>0.18429135585783238</v>
      </c>
      <c r="AH19" s="17">
        <f t="shared" si="2"/>
        <v>0.17688266199649738</v>
      </c>
      <c r="AI19" s="17">
        <f t="shared" si="2"/>
        <v>0.17174392935982341</v>
      </c>
      <c r="AJ19" s="17">
        <f t="shared" si="2"/>
        <v>0.15737851092287117</v>
      </c>
      <c r="AK19" s="17">
        <f t="shared" si="2"/>
        <v>0.14387527839643652</v>
      </c>
      <c r="AL19" s="17">
        <f t="shared" si="2"/>
        <v>0.13618157543391188</v>
      </c>
      <c r="AM19" s="17">
        <f t="shared" si="2"/>
        <v>0.1351111111111111</v>
      </c>
      <c r="AN19" s="215"/>
    </row>
    <row r="20" spans="1:45" s="169" customFormat="1">
      <c r="A20" s="169" t="s">
        <v>418</v>
      </c>
      <c r="B20" s="170">
        <v>16.25</v>
      </c>
      <c r="C20" s="170">
        <v>16.05</v>
      </c>
      <c r="D20" s="170">
        <v>16.45</v>
      </c>
      <c r="E20" s="170">
        <v>16.850000000000001</v>
      </c>
      <c r="F20" s="170">
        <v>16.75</v>
      </c>
      <c r="G20" s="170">
        <v>18.57</v>
      </c>
      <c r="H20" s="170">
        <v>14.4</v>
      </c>
      <c r="I20" s="170">
        <v>14.38</v>
      </c>
      <c r="J20" s="170">
        <v>15.36</v>
      </c>
      <c r="K20" s="170">
        <v>7.23</v>
      </c>
      <c r="L20" s="170">
        <v>9.08</v>
      </c>
      <c r="M20" s="170">
        <v>12.95</v>
      </c>
      <c r="N20" s="170">
        <v>15.3</v>
      </c>
      <c r="O20" s="170">
        <v>20.5</v>
      </c>
      <c r="P20" s="170">
        <v>23.1</v>
      </c>
      <c r="Q20" s="170">
        <v>19.2</v>
      </c>
      <c r="R20" s="170">
        <v>8.4</v>
      </c>
      <c r="S20" s="170">
        <v>4.5999999999999996</v>
      </c>
      <c r="T20" s="170">
        <v>3.6</v>
      </c>
      <c r="U20" s="170">
        <v>1.1000000000000001</v>
      </c>
      <c r="V20" s="170">
        <v>-0.4</v>
      </c>
      <c r="W20" s="170">
        <v>0.4</v>
      </c>
      <c r="X20" s="170">
        <v>-1.5</v>
      </c>
      <c r="Y20" s="170">
        <v>-4.7</v>
      </c>
      <c r="Z20" s="170">
        <v>-6.1</v>
      </c>
      <c r="AA20" s="170">
        <v>-2.6</v>
      </c>
      <c r="AB20" s="170">
        <v>-2.7</v>
      </c>
      <c r="AC20" s="170">
        <v>-4.5999999999999996</v>
      </c>
      <c r="AD20" s="170">
        <v>-2.2000000000000002</v>
      </c>
      <c r="AE20" s="170">
        <v>-2</v>
      </c>
      <c r="AF20" s="170">
        <v>-3.8</v>
      </c>
      <c r="AG20" s="170">
        <v>-3.4</v>
      </c>
      <c r="AH20" s="170">
        <v>-3.8</v>
      </c>
      <c r="AI20" s="170">
        <v>-3.8</v>
      </c>
      <c r="AJ20" s="170">
        <v>-9.3000000000000007</v>
      </c>
      <c r="AK20" s="170">
        <v>-8.1999999999999993</v>
      </c>
      <c r="AL20" s="170">
        <v>-5.3</v>
      </c>
      <c r="AM20" s="170">
        <v>-0.9</v>
      </c>
      <c r="AN20" s="216"/>
    </row>
    <row r="21" spans="1:45" s="169" customFormat="1">
      <c r="A21" s="169" t="s">
        <v>417</v>
      </c>
      <c r="B21" s="170">
        <v>8.2100000000000009</v>
      </c>
      <c r="C21" s="170">
        <v>8.57</v>
      </c>
      <c r="D21" s="170">
        <v>8.98</v>
      </c>
      <c r="E21" s="170">
        <v>9.32</v>
      </c>
      <c r="F21" s="170">
        <v>10.28</v>
      </c>
      <c r="G21" s="170">
        <v>10.95</v>
      </c>
      <c r="H21" s="170">
        <v>11.55</v>
      </c>
      <c r="I21" s="170">
        <v>12.92</v>
      </c>
      <c r="J21" s="170">
        <v>13.34</v>
      </c>
      <c r="K21" s="170">
        <v>14.39</v>
      </c>
      <c r="L21" s="170">
        <v>14.95</v>
      </c>
      <c r="M21" s="170">
        <v>15.37</v>
      </c>
      <c r="N21" s="170">
        <v>16.7</v>
      </c>
      <c r="O21" s="170">
        <v>17.2</v>
      </c>
      <c r="P21" s="170">
        <v>17.899999999999999</v>
      </c>
      <c r="Q21" s="170">
        <v>19.8</v>
      </c>
      <c r="R21" s="170">
        <v>21.1</v>
      </c>
      <c r="S21" s="170">
        <v>21.1</v>
      </c>
      <c r="T21" s="170">
        <v>21.6</v>
      </c>
      <c r="U21" s="170">
        <v>21.9</v>
      </c>
      <c r="V21" s="170">
        <v>23.9</v>
      </c>
      <c r="W21" s="170">
        <v>24.6</v>
      </c>
      <c r="X21" s="170">
        <v>24.8</v>
      </c>
      <c r="Y21" s="170">
        <v>25.3</v>
      </c>
      <c r="Z21" s="170">
        <v>24.8</v>
      </c>
      <c r="AA21" s="170">
        <v>24.5</v>
      </c>
      <c r="AB21" s="170">
        <v>25.5</v>
      </c>
      <c r="AC21" s="170">
        <v>25.4</v>
      </c>
      <c r="AD21" s="170">
        <v>25</v>
      </c>
      <c r="AE21" s="170">
        <v>25.4</v>
      </c>
      <c r="AF21" s="170">
        <v>26.6</v>
      </c>
      <c r="AG21" s="170">
        <v>26</v>
      </c>
      <c r="AH21" s="170">
        <v>26.2</v>
      </c>
      <c r="AI21" s="170">
        <v>25.9</v>
      </c>
      <c r="AJ21" s="170">
        <v>25.9</v>
      </c>
      <c r="AK21" s="170">
        <v>24.6</v>
      </c>
      <c r="AL21" s="170">
        <v>24.5</v>
      </c>
      <c r="AM21" s="170">
        <v>25.3</v>
      </c>
      <c r="AN21" s="216"/>
    </row>
    <row r="22" spans="1:45" s="169" customFormat="1">
      <c r="A22" s="169" t="s">
        <v>419</v>
      </c>
      <c r="B22" s="170">
        <v>13.86</v>
      </c>
      <c r="C22" s="170">
        <v>12.97</v>
      </c>
      <c r="D22" s="170">
        <v>9.16</v>
      </c>
      <c r="E22" s="170">
        <v>10.79</v>
      </c>
      <c r="F22" s="170">
        <v>6.67</v>
      </c>
      <c r="G22" s="170">
        <v>8.19</v>
      </c>
      <c r="H22" s="170">
        <v>6.14</v>
      </c>
      <c r="I22" s="170">
        <v>4.68</v>
      </c>
      <c r="J22" s="170">
        <v>4.82</v>
      </c>
      <c r="K22" s="170">
        <v>4.46</v>
      </c>
      <c r="L22" s="170">
        <v>4.88</v>
      </c>
      <c r="M22" s="170">
        <v>4.49</v>
      </c>
      <c r="N22" s="170">
        <v>2.6</v>
      </c>
      <c r="O22" s="170">
        <v>4.8</v>
      </c>
      <c r="P22" s="170">
        <v>6.8</v>
      </c>
      <c r="Q22" s="170">
        <v>6.1</v>
      </c>
      <c r="R22" s="170">
        <v>6.2</v>
      </c>
      <c r="S22" s="170">
        <v>3.9</v>
      </c>
      <c r="T22" s="170">
        <v>2.5</v>
      </c>
      <c r="U22" s="170">
        <v>1.9</v>
      </c>
      <c r="V22" s="170">
        <v>0.6</v>
      </c>
      <c r="W22" s="170">
        <v>0.1</v>
      </c>
      <c r="X22" s="170">
        <v>2.1</v>
      </c>
      <c r="Y22" s="170">
        <v>0.7</v>
      </c>
      <c r="Z22" s="170">
        <v>-0.9</v>
      </c>
      <c r="AA22" s="170">
        <v>-1.5</v>
      </c>
      <c r="AB22" s="170">
        <v>-2.9</v>
      </c>
      <c r="AC22" s="170">
        <v>-0.2</v>
      </c>
      <c r="AD22" s="170">
        <v>-0.3</v>
      </c>
      <c r="AE22" s="170">
        <v>0.2</v>
      </c>
      <c r="AF22" s="170">
        <v>0.3</v>
      </c>
      <c r="AG22" s="170">
        <v>0.4</v>
      </c>
      <c r="AH22" s="170">
        <v>0.2</v>
      </c>
      <c r="AI22" s="170">
        <v>-0.9</v>
      </c>
      <c r="AJ22" s="170">
        <v>-1.1000000000000001</v>
      </c>
      <c r="AK22" s="170">
        <v>0.5</v>
      </c>
      <c r="AL22" s="170">
        <v>-0.1</v>
      </c>
      <c r="AM22" s="170">
        <v>-0.1</v>
      </c>
      <c r="AN22" s="216"/>
    </row>
    <row r="23" spans="1:45" s="169" customFormat="1">
      <c r="A23" s="169" t="s">
        <v>420</v>
      </c>
      <c r="B23" s="170">
        <v>22.1</v>
      </c>
      <c r="C23" s="170">
        <v>22.4</v>
      </c>
      <c r="D23" s="170">
        <v>21</v>
      </c>
      <c r="E23" s="170">
        <v>20.8</v>
      </c>
      <c r="F23" s="170">
        <v>18.2</v>
      </c>
      <c r="G23" s="170">
        <v>17.899999999999999</v>
      </c>
      <c r="H23" s="170">
        <v>18.3</v>
      </c>
      <c r="I23" s="170">
        <v>16.5</v>
      </c>
      <c r="J23" s="170">
        <v>16.3</v>
      </c>
      <c r="K23" s="170">
        <v>16</v>
      </c>
      <c r="L23" s="170">
        <v>16</v>
      </c>
      <c r="M23" s="170">
        <v>16.600000000000001</v>
      </c>
      <c r="N23" s="170">
        <v>13.8</v>
      </c>
      <c r="O23" s="170">
        <v>13</v>
      </c>
      <c r="P23" s="170">
        <v>12.9</v>
      </c>
      <c r="Q23" s="170">
        <v>12.1</v>
      </c>
      <c r="R23" s="170">
        <v>13.2</v>
      </c>
      <c r="S23" s="170">
        <v>13.1</v>
      </c>
      <c r="T23" s="170">
        <v>13.4</v>
      </c>
      <c r="U23" s="170">
        <v>12.6</v>
      </c>
      <c r="V23" s="170">
        <v>11.9</v>
      </c>
      <c r="W23" s="170">
        <v>9.8000000000000007</v>
      </c>
      <c r="X23" s="170">
        <v>10</v>
      </c>
      <c r="Y23" s="170">
        <v>11.1</v>
      </c>
      <c r="Z23" s="170">
        <v>10.7</v>
      </c>
      <c r="AA23" s="170">
        <v>9.6</v>
      </c>
      <c r="AB23" s="170">
        <v>6.7</v>
      </c>
      <c r="AC23" s="170">
        <v>7.2</v>
      </c>
      <c r="AD23" s="170">
        <v>2.5</v>
      </c>
      <c r="AE23" s="170">
        <v>2.1</v>
      </c>
      <c r="AF23" s="170">
        <v>1.4</v>
      </c>
      <c r="AG23" s="170">
        <v>1.1000000000000001</v>
      </c>
      <c r="AH23" s="170">
        <v>0.9</v>
      </c>
      <c r="AI23" s="170">
        <v>0.4</v>
      </c>
      <c r="AJ23" s="170">
        <v>2.4</v>
      </c>
      <c r="AK23" s="170">
        <v>2</v>
      </c>
      <c r="AL23" s="170">
        <v>2.7</v>
      </c>
      <c r="AM23" s="170">
        <v>1.3</v>
      </c>
      <c r="AN23" s="216"/>
    </row>
    <row r="24" spans="1:45" s="169" customFormat="1"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</row>
    <row r="25" spans="1:45" s="169" customFormat="1">
      <c r="A25" s="169" t="s">
        <v>408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</row>
    <row r="26" spans="1:45">
      <c r="B26" s="15" t="s">
        <v>29</v>
      </c>
      <c r="C26" s="15" t="s">
        <v>30</v>
      </c>
      <c r="D26" s="15" t="s">
        <v>31</v>
      </c>
      <c r="E26" s="15" t="s">
        <v>32</v>
      </c>
      <c r="F26" s="15" t="s">
        <v>33</v>
      </c>
      <c r="G26" s="15" t="s">
        <v>34</v>
      </c>
      <c r="H26" s="15" t="s">
        <v>35</v>
      </c>
      <c r="I26" s="15" t="s">
        <v>36</v>
      </c>
      <c r="J26" s="15" t="s">
        <v>37</v>
      </c>
      <c r="K26" s="15" t="s">
        <v>38</v>
      </c>
      <c r="L26" s="15" t="s">
        <v>39</v>
      </c>
      <c r="M26" s="15" t="s">
        <v>40</v>
      </c>
      <c r="N26" s="15" t="s">
        <v>41</v>
      </c>
      <c r="O26" s="15" t="s">
        <v>42</v>
      </c>
      <c r="P26" s="15" t="s">
        <v>43</v>
      </c>
      <c r="Q26" s="15" t="s">
        <v>45</v>
      </c>
      <c r="R26" s="15" t="s">
        <v>46</v>
      </c>
      <c r="S26" s="15" t="s">
        <v>47</v>
      </c>
      <c r="T26" s="15" t="s">
        <v>48</v>
      </c>
      <c r="U26" s="15" t="s">
        <v>49</v>
      </c>
      <c r="V26" s="15" t="s">
        <v>50</v>
      </c>
      <c r="W26" s="15" t="s">
        <v>51</v>
      </c>
      <c r="X26" s="15" t="s">
        <v>52</v>
      </c>
      <c r="Y26" s="15" t="s">
        <v>53</v>
      </c>
      <c r="Z26" s="15" t="s">
        <v>54</v>
      </c>
      <c r="AA26" s="15" t="s">
        <v>59</v>
      </c>
      <c r="AB26" s="15" t="s">
        <v>60</v>
      </c>
      <c r="AC26" s="15" t="s">
        <v>61</v>
      </c>
      <c r="AD26" s="15" t="s">
        <v>62</v>
      </c>
      <c r="AE26" s="15" t="s">
        <v>63</v>
      </c>
      <c r="AF26" s="15" t="s">
        <v>64</v>
      </c>
      <c r="AG26" s="15" t="s">
        <v>65</v>
      </c>
      <c r="AH26" s="15" t="s">
        <v>89</v>
      </c>
      <c r="AI26" s="15" t="s">
        <v>90</v>
      </c>
      <c r="AJ26" s="15" t="s">
        <v>91</v>
      </c>
      <c r="AK26" s="15" t="s">
        <v>148</v>
      </c>
      <c r="AL26" s="15" t="s">
        <v>149</v>
      </c>
      <c r="AM26" s="15" t="s">
        <v>150</v>
      </c>
      <c r="AN26" s="15" t="s">
        <v>151</v>
      </c>
      <c r="AO26" s="15" t="s">
        <v>152</v>
      </c>
      <c r="AP26" s="15" t="s">
        <v>153</v>
      </c>
      <c r="AQ26" s="15" t="s">
        <v>154</v>
      </c>
      <c r="AR26" s="15" t="s">
        <v>155</v>
      </c>
      <c r="AS26" s="15" t="s">
        <v>156</v>
      </c>
    </row>
    <row r="27" spans="1:45" s="2" customFormat="1">
      <c r="A27" s="2" t="s">
        <v>425</v>
      </c>
      <c r="B27" s="61"/>
      <c r="C27" s="61">
        <v>51025</v>
      </c>
      <c r="D27" s="61">
        <v>60140</v>
      </c>
      <c r="E27" s="61">
        <v>71044</v>
      </c>
      <c r="F27" s="61">
        <v>83712</v>
      </c>
      <c r="G27" s="61">
        <v>102874</v>
      </c>
      <c r="H27" s="61">
        <v>109777</v>
      </c>
      <c r="I27" s="61">
        <v>136031</v>
      </c>
      <c r="J27" s="61">
        <v>147595</v>
      </c>
      <c r="K27" s="61">
        <v>156988</v>
      </c>
      <c r="L27" s="61">
        <v>178662</v>
      </c>
      <c r="M27" s="61">
        <v>204157</v>
      </c>
      <c r="N27" s="61">
        <v>252820</v>
      </c>
      <c r="O27" s="61">
        <v>287140</v>
      </c>
      <c r="P27" s="61">
        <v>338521</v>
      </c>
      <c r="Q27" s="61">
        <v>395365</v>
      </c>
      <c r="R27" s="61">
        <v>403124</v>
      </c>
      <c r="S27" s="61">
        <v>400769</v>
      </c>
      <c r="T27" s="61">
        <v>407002</v>
      </c>
      <c r="U27" s="61">
        <v>422308</v>
      </c>
      <c r="V27" s="61">
        <v>427987</v>
      </c>
      <c r="W27" s="61">
        <v>434157</v>
      </c>
      <c r="X27" s="61">
        <v>434789</v>
      </c>
      <c r="Y27" s="61">
        <v>430342</v>
      </c>
      <c r="Z27" s="61">
        <v>398585</v>
      </c>
      <c r="AA27" s="61">
        <v>389378</v>
      </c>
      <c r="AB27" s="61">
        <v>385948</v>
      </c>
      <c r="AC27" s="61">
        <v>364766</v>
      </c>
      <c r="AD27" s="61">
        <v>330217</v>
      </c>
      <c r="AE27" s="61">
        <v>320161</v>
      </c>
      <c r="AF27" s="61">
        <v>317817</v>
      </c>
      <c r="AG27" s="61">
        <v>288852</v>
      </c>
      <c r="AH27" s="61">
        <v>266761</v>
      </c>
      <c r="AI27" s="61">
        <v>222782</v>
      </c>
      <c r="AJ27" s="61">
        <v>178416</v>
      </c>
      <c r="AK27" s="61">
        <v>137677</v>
      </c>
      <c r="AL27" s="61">
        <v>120133</v>
      </c>
      <c r="AM27" s="61">
        <v>123596</v>
      </c>
      <c r="AN27" s="61">
        <v>33057</v>
      </c>
      <c r="AO27" s="61">
        <v>33050</v>
      </c>
      <c r="AP27" s="61">
        <v>33860</v>
      </c>
      <c r="AQ27" s="61">
        <v>35938</v>
      </c>
      <c r="AR27" s="61">
        <v>34958</v>
      </c>
      <c r="AS27" s="61">
        <v>35795</v>
      </c>
    </row>
    <row r="28" spans="1:45" s="5" customFormat="1">
      <c r="A28" s="5" t="s">
        <v>426</v>
      </c>
      <c r="B28" s="16"/>
      <c r="C28" s="16">
        <v>50264</v>
      </c>
      <c r="D28" s="16">
        <v>58617</v>
      </c>
      <c r="E28" s="16">
        <v>68169</v>
      </c>
      <c r="F28" s="16">
        <v>76853</v>
      </c>
      <c r="G28" s="16">
        <v>91608</v>
      </c>
      <c r="H28" s="16">
        <v>104362</v>
      </c>
      <c r="I28" s="16">
        <v>120151</v>
      </c>
      <c r="J28" s="16">
        <v>138575</v>
      </c>
      <c r="K28" s="16">
        <v>150330</v>
      </c>
      <c r="L28" s="16">
        <v>166980</v>
      </c>
      <c r="M28" s="16">
        <v>195952</v>
      </c>
      <c r="N28" s="16">
        <v>241205</v>
      </c>
      <c r="O28" s="16">
        <v>297833</v>
      </c>
      <c r="P28" s="16">
        <v>390700</v>
      </c>
      <c r="Q28" s="16">
        <v>477557</v>
      </c>
      <c r="R28" s="16">
        <v>522581</v>
      </c>
      <c r="S28" s="16">
        <v>546308</v>
      </c>
      <c r="T28" s="16">
        <v>574186</v>
      </c>
      <c r="U28" s="16">
        <v>578946</v>
      </c>
      <c r="V28" s="16">
        <v>570839</v>
      </c>
      <c r="W28" s="16">
        <v>569515</v>
      </c>
      <c r="X28" s="16">
        <v>560714</v>
      </c>
      <c r="Y28" s="16">
        <v>538288</v>
      </c>
      <c r="Z28" s="16">
        <v>504725</v>
      </c>
      <c r="AA28" s="16">
        <v>492608</v>
      </c>
      <c r="AB28" s="16">
        <v>482244</v>
      </c>
      <c r="AC28" s="16">
        <v>459397</v>
      </c>
      <c r="AD28" s="16">
        <v>441263</v>
      </c>
      <c r="AE28" s="16">
        <v>429900</v>
      </c>
      <c r="AF28" s="16">
        <v>405072</v>
      </c>
      <c r="AG28" s="16">
        <v>387451</v>
      </c>
      <c r="AH28" s="16">
        <v>365772</v>
      </c>
      <c r="AI28" s="16">
        <v>347234</v>
      </c>
      <c r="AJ28" s="16">
        <v>305361</v>
      </c>
      <c r="AK28" s="16">
        <v>272008</v>
      </c>
      <c r="AL28" s="16">
        <v>247492</v>
      </c>
      <c r="AM28" s="16">
        <v>237213</v>
      </c>
      <c r="AN28" s="16">
        <v>67790</v>
      </c>
      <c r="AO28" s="16">
        <v>62287</v>
      </c>
      <c r="AP28" s="16">
        <v>60148</v>
      </c>
      <c r="AQ28" s="16">
        <v>60627</v>
      </c>
      <c r="AR28" s="16">
        <v>62179</v>
      </c>
      <c r="AS28" s="16">
        <v>64882</v>
      </c>
    </row>
    <row r="29" spans="1:45" s="5" customFormat="1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</row>
    <row r="30" spans="1:45" s="169" customFormat="1">
      <c r="A30" t="s">
        <v>424</v>
      </c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</row>
    <row r="31" spans="1:45">
      <c r="B31" s="15" t="s">
        <v>29</v>
      </c>
      <c r="C31" s="15" t="s">
        <v>30</v>
      </c>
      <c r="D31" s="15" t="s">
        <v>31</v>
      </c>
      <c r="E31" s="15" t="s">
        <v>32</v>
      </c>
      <c r="F31" s="15" t="s">
        <v>33</v>
      </c>
      <c r="G31" s="15" t="s">
        <v>34</v>
      </c>
      <c r="H31" s="15" t="s">
        <v>35</v>
      </c>
      <c r="I31" s="15" t="s">
        <v>36</v>
      </c>
      <c r="J31" s="15" t="s">
        <v>37</v>
      </c>
      <c r="K31" s="15" t="s">
        <v>38</v>
      </c>
      <c r="L31" s="15" t="s">
        <v>39</v>
      </c>
      <c r="M31" s="15" t="s">
        <v>40</v>
      </c>
      <c r="N31" s="15" t="s">
        <v>41</v>
      </c>
      <c r="O31" s="15" t="s">
        <v>42</v>
      </c>
      <c r="P31" s="15" t="s">
        <v>43</v>
      </c>
      <c r="Q31" s="15" t="s">
        <v>45</v>
      </c>
      <c r="R31" s="15" t="s">
        <v>46</v>
      </c>
      <c r="S31" s="15" t="s">
        <v>47</v>
      </c>
      <c r="T31" s="15" t="s">
        <v>48</v>
      </c>
      <c r="U31" s="15" t="s">
        <v>49</v>
      </c>
      <c r="V31" s="15" t="s">
        <v>50</v>
      </c>
      <c r="W31" s="15" t="s">
        <v>51</v>
      </c>
      <c r="X31" s="15" t="s">
        <v>52</v>
      </c>
      <c r="Y31" s="15" t="s">
        <v>53</v>
      </c>
      <c r="Z31" s="15" t="s">
        <v>54</v>
      </c>
      <c r="AA31" s="15" t="s">
        <v>59</v>
      </c>
      <c r="AB31" s="15" t="s">
        <v>60</v>
      </c>
      <c r="AC31" s="15" t="s">
        <v>61</v>
      </c>
      <c r="AD31" s="15" t="s">
        <v>62</v>
      </c>
      <c r="AE31" s="15" t="s">
        <v>63</v>
      </c>
      <c r="AF31" s="15" t="s">
        <v>64</v>
      </c>
      <c r="AG31" s="15" t="s">
        <v>65</v>
      </c>
      <c r="AH31" s="15" t="s">
        <v>89</v>
      </c>
      <c r="AI31" s="15" t="s">
        <v>90</v>
      </c>
      <c r="AJ31" s="15" t="s">
        <v>91</v>
      </c>
      <c r="AK31" s="15" t="s">
        <v>148</v>
      </c>
      <c r="AL31" s="15" t="s">
        <v>149</v>
      </c>
      <c r="AM31" s="15" t="s">
        <v>150</v>
      </c>
      <c r="AN31" s="15" t="s">
        <v>151</v>
      </c>
      <c r="AO31" s="15" t="s">
        <v>152</v>
      </c>
      <c r="AP31" s="15" t="s">
        <v>153</v>
      </c>
      <c r="AQ31" s="15" t="s">
        <v>154</v>
      </c>
      <c r="AR31" s="15" t="s">
        <v>155</v>
      </c>
      <c r="AS31" s="15" t="s">
        <v>156</v>
      </c>
    </row>
    <row r="32" spans="1:45" s="2" customFormat="1">
      <c r="A32" s="2" t="s">
        <v>422</v>
      </c>
      <c r="B32" s="61"/>
      <c r="C32" s="61">
        <v>19923</v>
      </c>
      <c r="D32" s="61">
        <v>23358</v>
      </c>
      <c r="E32" s="61">
        <v>28908</v>
      </c>
      <c r="F32" s="61">
        <v>37830</v>
      </c>
      <c r="G32" s="61">
        <v>48643</v>
      </c>
      <c r="H32" s="61">
        <v>61628</v>
      </c>
      <c r="I32" s="61">
        <v>79870</v>
      </c>
      <c r="J32" s="61">
        <v>89490</v>
      </c>
      <c r="K32" s="61">
        <v>87015</v>
      </c>
      <c r="L32" s="61">
        <v>94652</v>
      </c>
      <c r="M32" s="61">
        <v>109010</v>
      </c>
      <c r="N32" s="61">
        <v>137526</v>
      </c>
      <c r="O32" s="61">
        <v>169999</v>
      </c>
      <c r="P32" s="61">
        <v>211094</v>
      </c>
      <c r="Q32" s="61">
        <v>243265</v>
      </c>
      <c r="R32" s="61">
        <v>236876</v>
      </c>
      <c r="S32" s="61">
        <v>223420</v>
      </c>
      <c r="T32" s="61">
        <v>194500</v>
      </c>
      <c r="U32" s="61">
        <v>199065</v>
      </c>
      <c r="V32" s="61">
        <v>210906</v>
      </c>
      <c r="W32" s="61">
        <v>220522</v>
      </c>
      <c r="X32" s="61">
        <v>230077</v>
      </c>
      <c r="Y32" s="61">
        <v>232100</v>
      </c>
      <c r="Z32" s="61">
        <v>228669</v>
      </c>
      <c r="AA32" s="61">
        <v>236050</v>
      </c>
      <c r="AB32" s="61">
        <v>246716</v>
      </c>
      <c r="AC32" s="61">
        <v>244656</v>
      </c>
      <c r="AD32" s="61">
        <v>238164</v>
      </c>
      <c r="AE32" s="61">
        <v>237650</v>
      </c>
      <c r="AF32" s="61">
        <v>245263</v>
      </c>
      <c r="AG32" s="61">
        <v>218863</v>
      </c>
      <c r="AH32" s="61">
        <v>197059</v>
      </c>
      <c r="AI32" s="61">
        <v>157446</v>
      </c>
      <c r="AJ32" s="61">
        <v>125978</v>
      </c>
      <c r="AK32" s="61">
        <v>91713</v>
      </c>
      <c r="AL32" s="61">
        <v>81949</v>
      </c>
      <c r="AM32" s="61">
        <v>87345</v>
      </c>
      <c r="AN32" s="61"/>
      <c r="AO32" s="61"/>
      <c r="AP32" s="61"/>
      <c r="AQ32" s="61"/>
      <c r="AR32" s="61"/>
      <c r="AS32" s="61"/>
    </row>
    <row r="33" spans="1:45" s="5" customFormat="1">
      <c r="A33" s="5" t="s">
        <v>423</v>
      </c>
      <c r="B33" s="16"/>
      <c r="C33" s="16">
        <v>23981</v>
      </c>
      <c r="D33" s="16">
        <v>27999</v>
      </c>
      <c r="E33" s="16">
        <v>32916</v>
      </c>
      <c r="F33" s="16">
        <v>40927</v>
      </c>
      <c r="G33" s="16">
        <v>51997</v>
      </c>
      <c r="H33" s="16">
        <v>61509</v>
      </c>
      <c r="I33" s="16">
        <v>74030</v>
      </c>
      <c r="J33" s="16">
        <v>83600</v>
      </c>
      <c r="K33" s="16">
        <v>88234</v>
      </c>
      <c r="L33" s="16">
        <v>96695</v>
      </c>
      <c r="M33" s="16">
        <v>112827</v>
      </c>
      <c r="N33" s="16">
        <v>140660</v>
      </c>
      <c r="O33" s="16">
        <v>195353</v>
      </c>
      <c r="P33" s="16">
        <v>268025</v>
      </c>
      <c r="Q33" s="16">
        <v>339888</v>
      </c>
      <c r="R33" s="16">
        <v>373278</v>
      </c>
      <c r="S33" s="16">
        <v>387097</v>
      </c>
      <c r="T33" s="16">
        <v>380177</v>
      </c>
      <c r="U33" s="16">
        <v>372432</v>
      </c>
      <c r="V33" s="16">
        <v>372017</v>
      </c>
      <c r="W33" s="16">
        <v>374035</v>
      </c>
      <c r="X33" s="16">
        <v>372867</v>
      </c>
      <c r="Y33" s="16">
        <v>355959</v>
      </c>
      <c r="Z33" s="16">
        <v>351211</v>
      </c>
      <c r="AA33" s="16">
        <v>356620</v>
      </c>
      <c r="AB33" s="16">
        <v>358517</v>
      </c>
      <c r="AC33" s="16">
        <v>352849</v>
      </c>
      <c r="AD33" s="16">
        <v>346492</v>
      </c>
      <c r="AE33" s="16">
        <v>344999</v>
      </c>
      <c r="AF33" s="16">
        <v>330471</v>
      </c>
      <c r="AG33" s="16">
        <v>315477</v>
      </c>
      <c r="AH33" s="16">
        <v>294078</v>
      </c>
      <c r="AI33" s="16">
        <v>280050</v>
      </c>
      <c r="AJ33" s="16">
        <v>251518</v>
      </c>
      <c r="AK33" s="16">
        <v>224863</v>
      </c>
      <c r="AL33" s="16">
        <v>208398</v>
      </c>
      <c r="AM33" s="16">
        <v>200112</v>
      </c>
      <c r="AN33" s="16"/>
      <c r="AO33" s="16"/>
      <c r="AP33" s="16"/>
      <c r="AQ33" s="16"/>
      <c r="AR33" s="16"/>
      <c r="AS33" s="16"/>
    </row>
    <row r="34" spans="1:45" s="169" customFormat="1"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</row>
  </sheetData>
  <phoneticPr fontId="1"/>
  <pageMargins left="0.7" right="0.7" top="0.75" bottom="0.75" header="0.3" footer="0.3"/>
  <pageSetup paperSize="9" scale="41" fitToWidth="0" orientation="landscape" horizontalDpi="0" verticalDpi="0" r:id="rId1"/>
  <colBreaks count="1" manualBreakCount="1">
    <brk id="1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9B42-AE43-4F0B-9AD9-A54DB756145C}">
  <dimension ref="A1:T60"/>
  <sheetViews>
    <sheetView view="pageBreakPreview" zoomScale="60" zoomScaleNormal="100" workbookViewId="0">
      <selection activeCell="H2" sqref="H2"/>
    </sheetView>
  </sheetViews>
  <sheetFormatPr defaultRowHeight="18"/>
  <cols>
    <col min="2" max="4" width="8.6640625" style="5"/>
    <col min="5" max="5" width="9.08203125" style="5" customWidth="1"/>
    <col min="6" max="6" width="8.58203125" style="5" customWidth="1"/>
    <col min="7" max="7" width="10.9140625" style="5" customWidth="1"/>
    <col min="8" max="8" width="10.58203125" style="32" customWidth="1"/>
    <col min="9" max="9" width="8.6640625" style="36"/>
    <col min="10" max="10" width="11.58203125" style="36" customWidth="1"/>
    <col min="12" max="13" width="8.6640625" style="36"/>
    <col min="14" max="14" width="9.75" style="36" customWidth="1"/>
    <col min="15" max="15" width="10.6640625" style="36" customWidth="1"/>
    <col min="16" max="16" width="8.6640625" style="1"/>
    <col min="17" max="17" width="8.6640625" style="5"/>
    <col min="18" max="18" width="9" style="1" customWidth="1"/>
    <col min="19" max="19" width="2.75" customWidth="1"/>
    <col min="20" max="20" width="15.4140625" style="14" customWidth="1"/>
  </cols>
  <sheetData>
    <row r="1" spans="1:20">
      <c r="A1" t="s">
        <v>15</v>
      </c>
      <c r="C1" s="5" t="s">
        <v>196</v>
      </c>
      <c r="K1" t="s">
        <v>15</v>
      </c>
    </row>
    <row r="2" spans="1:20">
      <c r="A2" t="s">
        <v>197</v>
      </c>
      <c r="K2" t="s">
        <v>197</v>
      </c>
    </row>
    <row r="3" spans="1:20" s="110" customFormat="1" ht="18.399999999999999" customHeight="1">
      <c r="A3" s="110" t="s">
        <v>17</v>
      </c>
      <c r="B3" s="130" t="s">
        <v>1</v>
      </c>
      <c r="C3" s="263" t="s">
        <v>94</v>
      </c>
      <c r="D3" s="263"/>
      <c r="E3" s="263" t="s">
        <v>66</v>
      </c>
      <c r="F3" s="263"/>
      <c r="G3" s="130" t="s">
        <v>71</v>
      </c>
      <c r="H3" s="131" t="s">
        <v>72</v>
      </c>
      <c r="I3" s="132" t="s">
        <v>2</v>
      </c>
      <c r="J3" s="132" t="s">
        <v>3</v>
      </c>
      <c r="K3" s="110" t="s">
        <v>17</v>
      </c>
      <c r="L3" s="264" t="s">
        <v>93</v>
      </c>
      <c r="M3" s="264"/>
      <c r="N3" s="132" t="s">
        <v>7</v>
      </c>
      <c r="O3" s="132" t="s">
        <v>6</v>
      </c>
      <c r="P3" s="133" t="s">
        <v>8</v>
      </c>
      <c r="Q3" s="130" t="s">
        <v>10</v>
      </c>
      <c r="R3" s="133" t="s">
        <v>9</v>
      </c>
      <c r="S3" s="134"/>
      <c r="T3" s="135" t="s">
        <v>364</v>
      </c>
    </row>
    <row r="4" spans="1:20" s="124" customFormat="1" ht="37.15" customHeight="1">
      <c r="B4" s="125"/>
      <c r="C4" s="125" t="s">
        <v>67</v>
      </c>
      <c r="D4" s="125" t="s">
        <v>68</v>
      </c>
      <c r="E4" s="125" t="s">
        <v>69</v>
      </c>
      <c r="F4" s="125" t="s">
        <v>70</v>
      </c>
      <c r="G4" s="125" t="s">
        <v>194</v>
      </c>
      <c r="H4" s="126" t="s">
        <v>195</v>
      </c>
      <c r="I4" s="126"/>
      <c r="J4" s="126"/>
      <c r="L4" s="126" t="s">
        <v>4</v>
      </c>
      <c r="M4" s="126" t="s">
        <v>5</v>
      </c>
      <c r="N4" s="126"/>
      <c r="O4" s="126"/>
      <c r="P4" s="127"/>
      <c r="Q4" s="125"/>
      <c r="R4" s="127"/>
      <c r="S4" s="128"/>
      <c r="T4" s="227" t="s">
        <v>224</v>
      </c>
    </row>
    <row r="5" spans="1:20">
      <c r="A5" s="15" t="s">
        <v>0</v>
      </c>
      <c r="B5" s="16">
        <v>65141</v>
      </c>
      <c r="C5" s="16">
        <v>6973</v>
      </c>
      <c r="D5" s="16">
        <v>304</v>
      </c>
      <c r="E5" s="265">
        <v>843</v>
      </c>
      <c r="F5" s="266"/>
      <c r="G5" s="31">
        <v>1176</v>
      </c>
      <c r="H5" s="34">
        <v>1651</v>
      </c>
      <c r="I5" s="33">
        <v>49335</v>
      </c>
      <c r="J5" s="33">
        <v>5584</v>
      </c>
      <c r="K5" s="15" t="s">
        <v>0</v>
      </c>
      <c r="L5" s="33">
        <v>11549</v>
      </c>
      <c r="M5" s="33"/>
      <c r="N5" s="33">
        <v>59557</v>
      </c>
      <c r="O5" s="33">
        <v>10222</v>
      </c>
      <c r="P5" s="17">
        <f>O5/N5</f>
        <v>0.17163389693906678</v>
      </c>
      <c r="Q5" s="16">
        <f t="shared" ref="Q5:Q28" si="0">L5+M5-C5-D5</f>
        <v>4272</v>
      </c>
      <c r="R5" s="17">
        <f>Q5/N5</f>
        <v>7.1729603573047668E-2</v>
      </c>
      <c r="S5" s="15"/>
      <c r="T5" s="18"/>
    </row>
    <row r="6" spans="1:20">
      <c r="A6" s="15" t="s">
        <v>18</v>
      </c>
      <c r="B6" s="16">
        <v>71347</v>
      </c>
      <c r="C6" s="16">
        <v>7785</v>
      </c>
      <c r="D6" s="16">
        <v>259</v>
      </c>
      <c r="E6" s="265">
        <v>841</v>
      </c>
      <c r="F6" s="266"/>
      <c r="G6" s="31">
        <v>1351</v>
      </c>
      <c r="H6" s="34">
        <v>1632</v>
      </c>
      <c r="I6" s="33">
        <v>53599</v>
      </c>
      <c r="J6" s="33">
        <v>6274</v>
      </c>
      <c r="K6" s="15" t="s">
        <v>18</v>
      </c>
      <c r="L6" s="33">
        <v>12800</v>
      </c>
      <c r="M6" s="33"/>
      <c r="N6" s="33">
        <v>65073</v>
      </c>
      <c r="O6" s="33">
        <v>11474</v>
      </c>
      <c r="P6" s="17">
        <f t="shared" ref="P6:P58" si="1">O6/N6</f>
        <v>0.17632505032809306</v>
      </c>
      <c r="Q6" s="16">
        <f t="shared" si="0"/>
        <v>4756</v>
      </c>
      <c r="R6" s="17">
        <f t="shared" ref="R6:R58" si="2">Q6/N6</f>
        <v>7.3087148279624425E-2</v>
      </c>
      <c r="S6" s="15"/>
      <c r="T6" s="18"/>
    </row>
    <row r="7" spans="1:20">
      <c r="A7" s="15" t="s">
        <v>21</v>
      </c>
      <c r="B7" s="16">
        <v>78725</v>
      </c>
      <c r="C7" s="16">
        <v>9495</v>
      </c>
      <c r="D7" s="16">
        <v>318</v>
      </c>
      <c r="E7" s="265">
        <v>684</v>
      </c>
      <c r="F7" s="266"/>
      <c r="G7" s="31">
        <v>1618</v>
      </c>
      <c r="H7" s="34">
        <v>1702</v>
      </c>
      <c r="I7" s="33">
        <v>58763</v>
      </c>
      <c r="J7" s="33">
        <v>6686</v>
      </c>
      <c r="K7" s="15" t="s">
        <v>21</v>
      </c>
      <c r="L7" s="33">
        <v>15122</v>
      </c>
      <c r="M7" s="33"/>
      <c r="N7" s="33">
        <v>72039</v>
      </c>
      <c r="O7" s="33">
        <v>13276</v>
      </c>
      <c r="P7" s="17">
        <f t="shared" si="1"/>
        <v>0.18428906564499783</v>
      </c>
      <c r="Q7" s="16">
        <f t="shared" si="0"/>
        <v>5309</v>
      </c>
      <c r="R7" s="17">
        <f t="shared" si="2"/>
        <v>7.3696192340260133E-2</v>
      </c>
      <c r="S7" s="15"/>
      <c r="T7" s="18"/>
    </row>
    <row r="8" spans="1:20">
      <c r="A8" s="15" t="s">
        <v>22</v>
      </c>
      <c r="B8" s="16">
        <v>87599</v>
      </c>
      <c r="C8" s="16">
        <v>11039</v>
      </c>
      <c r="D8" s="16">
        <v>375</v>
      </c>
      <c r="E8" s="265">
        <v>1183</v>
      </c>
      <c r="F8" s="266"/>
      <c r="G8" s="31">
        <v>2287</v>
      </c>
      <c r="H8" s="34">
        <v>1767</v>
      </c>
      <c r="I8" s="33">
        <v>65477</v>
      </c>
      <c r="J8" s="33">
        <v>7183</v>
      </c>
      <c r="K8" s="15" t="s">
        <v>22</v>
      </c>
      <c r="L8" s="33">
        <v>17975</v>
      </c>
      <c r="M8" s="33"/>
      <c r="N8" s="33">
        <v>80416</v>
      </c>
      <c r="O8" s="33">
        <v>14940</v>
      </c>
      <c r="P8" s="17">
        <f t="shared" si="1"/>
        <v>0.18578392359729407</v>
      </c>
      <c r="Q8" s="16">
        <f t="shared" si="0"/>
        <v>6561</v>
      </c>
      <c r="R8" s="17">
        <f t="shared" si="2"/>
        <v>8.1588241146040588E-2</v>
      </c>
      <c r="S8" s="15"/>
      <c r="T8" s="18"/>
    </row>
    <row r="9" spans="1:20">
      <c r="A9" s="15" t="s">
        <v>23</v>
      </c>
      <c r="B9" s="16">
        <v>97667</v>
      </c>
      <c r="C9" s="16">
        <v>14307</v>
      </c>
      <c r="D9" s="16">
        <v>396</v>
      </c>
      <c r="E9" s="265">
        <v>891</v>
      </c>
      <c r="F9" s="266"/>
      <c r="G9" s="31">
        <v>2403</v>
      </c>
      <c r="H9" s="34">
        <v>1620</v>
      </c>
      <c r="I9" s="33">
        <v>72603</v>
      </c>
      <c r="J9" s="33">
        <v>7801</v>
      </c>
      <c r="K9" s="15" t="s">
        <v>23</v>
      </c>
      <c r="L9" s="33">
        <v>21533</v>
      </c>
      <c r="M9" s="33"/>
      <c r="N9" s="33">
        <v>89865</v>
      </c>
      <c r="O9" s="33">
        <v>17262</v>
      </c>
      <c r="P9" s="17">
        <f t="shared" si="1"/>
        <v>0.19208813219829746</v>
      </c>
      <c r="Q9" s="16">
        <f t="shared" si="0"/>
        <v>6830</v>
      </c>
      <c r="R9" s="17">
        <f t="shared" si="2"/>
        <v>7.6002893228731994E-2</v>
      </c>
      <c r="S9" s="15"/>
      <c r="T9" s="18"/>
    </row>
    <row r="10" spans="1:20">
      <c r="A10" s="15" t="s">
        <v>24</v>
      </c>
      <c r="B10" s="16">
        <v>112949</v>
      </c>
      <c r="C10" s="16">
        <v>16980</v>
      </c>
      <c r="D10" s="16">
        <v>484</v>
      </c>
      <c r="E10" s="16">
        <v>860</v>
      </c>
      <c r="F10" s="16">
        <v>459</v>
      </c>
      <c r="G10" s="16">
        <v>2838</v>
      </c>
      <c r="H10" s="33">
        <v>1939</v>
      </c>
      <c r="I10" s="33">
        <v>82582</v>
      </c>
      <c r="J10" s="35">
        <v>9315</v>
      </c>
      <c r="K10" s="15" t="s">
        <v>24</v>
      </c>
      <c r="L10" s="35">
        <v>26451</v>
      </c>
      <c r="M10" s="35"/>
      <c r="N10" s="33">
        <v>103634</v>
      </c>
      <c r="O10" s="33">
        <v>21052</v>
      </c>
      <c r="P10" s="17">
        <f t="shared" si="1"/>
        <v>0.20313796630449465</v>
      </c>
      <c r="Q10" s="16">
        <f t="shared" si="0"/>
        <v>8987</v>
      </c>
      <c r="R10" s="17">
        <f t="shared" si="2"/>
        <v>8.6718644460312258E-2</v>
      </c>
      <c r="S10" s="15"/>
      <c r="T10" s="18">
        <v>31.5</v>
      </c>
    </row>
    <row r="11" spans="1:20" s="4" customFormat="1">
      <c r="A11" s="20" t="s">
        <v>25</v>
      </c>
      <c r="B11" s="19">
        <v>124562</v>
      </c>
      <c r="C11" s="19">
        <v>19512</v>
      </c>
      <c r="D11" s="19">
        <v>469</v>
      </c>
      <c r="E11" s="19">
        <v>964</v>
      </c>
      <c r="F11" s="19">
        <v>448</v>
      </c>
      <c r="G11" s="19">
        <v>3337</v>
      </c>
      <c r="H11" s="35">
        <v>1723</v>
      </c>
      <c r="I11" s="35">
        <v>91285</v>
      </c>
      <c r="J11" s="35">
        <v>10253</v>
      </c>
      <c r="K11" s="20" t="s">
        <v>25</v>
      </c>
      <c r="L11" s="35">
        <v>30454</v>
      </c>
      <c r="M11" s="35"/>
      <c r="N11" s="35">
        <v>114309</v>
      </c>
      <c r="O11" s="35">
        <v>23023</v>
      </c>
      <c r="P11" s="21">
        <f t="shared" si="1"/>
        <v>0.20141021266916867</v>
      </c>
      <c r="Q11" s="19">
        <f t="shared" si="0"/>
        <v>10473</v>
      </c>
      <c r="R11" s="21">
        <f t="shared" si="2"/>
        <v>9.1620082408209333E-2</v>
      </c>
      <c r="S11" s="20"/>
      <c r="T11" s="22">
        <v>33.5</v>
      </c>
    </row>
    <row r="12" spans="1:20">
      <c r="A12" s="15" t="s">
        <v>26</v>
      </c>
      <c r="B12" s="16">
        <v>138580</v>
      </c>
      <c r="C12" s="16">
        <v>21789</v>
      </c>
      <c r="D12" s="16">
        <v>560</v>
      </c>
      <c r="E12" s="16">
        <v>1213</v>
      </c>
      <c r="F12" s="16">
        <v>472</v>
      </c>
      <c r="G12" s="16">
        <v>3208</v>
      </c>
      <c r="H12" s="33">
        <v>1625</v>
      </c>
      <c r="I12" s="33">
        <v>99346</v>
      </c>
      <c r="J12" s="33">
        <v>11883</v>
      </c>
      <c r="K12" s="15" t="s">
        <v>26</v>
      </c>
      <c r="L12" s="33">
        <v>35257</v>
      </c>
      <c r="M12" s="33"/>
      <c r="N12" s="33">
        <v>126697</v>
      </c>
      <c r="O12" s="33">
        <v>27351</v>
      </c>
      <c r="P12" s="17">
        <f t="shared" si="1"/>
        <v>0.21587725044791906</v>
      </c>
      <c r="Q12" s="16">
        <f t="shared" si="0"/>
        <v>12908</v>
      </c>
      <c r="R12" s="17">
        <f t="shared" si="2"/>
        <v>0.10188086537171362</v>
      </c>
      <c r="S12" s="15"/>
      <c r="T12" s="18">
        <v>35.200000000000003</v>
      </c>
    </row>
    <row r="13" spans="1:20">
      <c r="A13" s="15" t="s">
        <v>27</v>
      </c>
      <c r="B13" s="16">
        <v>165860</v>
      </c>
      <c r="C13" s="16">
        <v>27817</v>
      </c>
      <c r="D13" s="16">
        <v>545</v>
      </c>
      <c r="E13" s="16">
        <v>2332</v>
      </c>
      <c r="F13" s="16">
        <v>658</v>
      </c>
      <c r="G13" s="16">
        <v>3822</v>
      </c>
      <c r="H13" s="33">
        <v>1750</v>
      </c>
      <c r="I13" s="33">
        <v>116992</v>
      </c>
      <c r="J13" s="33">
        <v>14925</v>
      </c>
      <c r="K13" s="15" t="s">
        <v>27</v>
      </c>
      <c r="L13" s="33">
        <v>45186</v>
      </c>
      <c r="M13" s="33"/>
      <c r="N13" s="33">
        <v>150935</v>
      </c>
      <c r="O13" s="33">
        <v>33943</v>
      </c>
      <c r="P13" s="17">
        <f t="shared" si="1"/>
        <v>0.22488488422168484</v>
      </c>
      <c r="Q13" s="16">
        <f t="shared" si="0"/>
        <v>16824</v>
      </c>
      <c r="R13" s="17">
        <f t="shared" si="2"/>
        <v>0.111465200251764</v>
      </c>
      <c r="S13" s="15"/>
      <c r="T13" s="18">
        <v>39.299999999999997</v>
      </c>
    </row>
    <row r="14" spans="1:20">
      <c r="A14" s="15" t="s">
        <v>28</v>
      </c>
      <c r="B14" s="16">
        <v>205792</v>
      </c>
      <c r="C14" s="16">
        <v>34019</v>
      </c>
      <c r="D14" s="16">
        <v>710</v>
      </c>
      <c r="E14" s="16">
        <v>2132</v>
      </c>
      <c r="F14" s="16">
        <v>767</v>
      </c>
      <c r="G14" s="16">
        <v>3733</v>
      </c>
      <c r="H14" s="33">
        <v>1821</v>
      </c>
      <c r="I14" s="33">
        <v>142203</v>
      </c>
      <c r="J14" s="33">
        <v>17967</v>
      </c>
      <c r="K14" s="15" t="s">
        <v>28</v>
      </c>
      <c r="L14" s="33">
        <v>57748</v>
      </c>
      <c r="M14" s="33"/>
      <c r="N14" s="33">
        <v>187825</v>
      </c>
      <c r="O14" s="33">
        <v>45622</v>
      </c>
      <c r="P14" s="17">
        <f t="shared" si="1"/>
        <v>0.24289631305736722</v>
      </c>
      <c r="Q14" s="16">
        <f t="shared" si="0"/>
        <v>23019</v>
      </c>
      <c r="R14" s="17">
        <f t="shared" si="2"/>
        <v>0.1225555703447358</v>
      </c>
      <c r="S14" s="15"/>
      <c r="T14" s="18">
        <v>48.4</v>
      </c>
    </row>
    <row r="15" spans="1:20">
      <c r="A15" s="15" t="s">
        <v>29</v>
      </c>
      <c r="B15" s="16">
        <v>236152</v>
      </c>
      <c r="C15" s="16">
        <v>44942</v>
      </c>
      <c r="D15" s="16">
        <v>809</v>
      </c>
      <c r="E15" s="16">
        <v>2154</v>
      </c>
      <c r="F15" s="16">
        <v>685</v>
      </c>
      <c r="G15" s="16">
        <v>4233</v>
      </c>
      <c r="H15" s="33">
        <v>1997</v>
      </c>
      <c r="I15" s="33">
        <v>166032</v>
      </c>
      <c r="J15" s="33">
        <v>20644</v>
      </c>
      <c r="K15" s="15" t="s">
        <v>29</v>
      </c>
      <c r="L15" s="33">
        <v>69079</v>
      </c>
      <c r="M15" s="33"/>
      <c r="N15" s="33">
        <v>215509</v>
      </c>
      <c r="O15" s="33">
        <v>49477</v>
      </c>
      <c r="P15" s="17">
        <f t="shared" si="1"/>
        <v>0.2295820592179445</v>
      </c>
      <c r="Q15" s="16">
        <f t="shared" si="0"/>
        <v>23328</v>
      </c>
      <c r="R15" s="17">
        <f t="shared" si="2"/>
        <v>0.10824605932930875</v>
      </c>
      <c r="S15" s="15"/>
      <c r="T15" s="18">
        <v>54</v>
      </c>
    </row>
    <row r="16" spans="1:20">
      <c r="A16" s="15" t="s">
        <v>30</v>
      </c>
      <c r="B16" s="16">
        <v>258237</v>
      </c>
      <c r="C16" s="16">
        <v>58615</v>
      </c>
      <c r="D16" s="16">
        <v>870</v>
      </c>
      <c r="E16" s="16">
        <v>2287</v>
      </c>
      <c r="F16" s="16">
        <v>811</v>
      </c>
      <c r="G16" s="16">
        <v>4015</v>
      </c>
      <c r="H16" s="33">
        <v>1939</v>
      </c>
      <c r="I16" s="33">
        <v>180663</v>
      </c>
      <c r="J16" s="33">
        <v>24776</v>
      </c>
      <c r="K16" s="15" t="s">
        <v>30</v>
      </c>
      <c r="L16" s="33">
        <v>81701</v>
      </c>
      <c r="M16" s="33"/>
      <c r="N16" s="33">
        <v>233462</v>
      </c>
      <c r="O16" s="33">
        <v>52798</v>
      </c>
      <c r="P16" s="17">
        <f t="shared" si="1"/>
        <v>0.22615243594246601</v>
      </c>
      <c r="Q16" s="16">
        <f t="shared" si="0"/>
        <v>22216</v>
      </c>
      <c r="R16" s="17">
        <f t="shared" si="2"/>
        <v>9.5158955204701412E-2</v>
      </c>
      <c r="S16" s="15"/>
      <c r="T16" s="18">
        <v>59.1</v>
      </c>
    </row>
    <row r="17" spans="1:20">
      <c r="A17" s="15" t="s">
        <v>31</v>
      </c>
      <c r="B17" s="16">
        <v>286039</v>
      </c>
      <c r="C17" s="16">
        <v>67187</v>
      </c>
      <c r="D17" s="16">
        <v>741</v>
      </c>
      <c r="E17" s="16">
        <v>2285</v>
      </c>
      <c r="F17" s="16">
        <v>969</v>
      </c>
      <c r="G17" s="16">
        <v>4767</v>
      </c>
      <c r="H17" s="33">
        <v>2168</v>
      </c>
      <c r="I17" s="33">
        <v>197937</v>
      </c>
      <c r="J17" s="33">
        <v>29699</v>
      </c>
      <c r="K17" s="15" t="s">
        <v>31</v>
      </c>
      <c r="L17" s="33">
        <v>93475</v>
      </c>
      <c r="M17" s="33"/>
      <c r="N17" s="33">
        <v>256340</v>
      </c>
      <c r="O17" s="33">
        <v>58402</v>
      </c>
      <c r="P17" s="17">
        <f t="shared" si="1"/>
        <v>0.227830225481782</v>
      </c>
      <c r="Q17" s="16">
        <f t="shared" si="0"/>
        <v>25547</v>
      </c>
      <c r="R17" s="17">
        <f t="shared" si="2"/>
        <v>9.9660607006319735E-2</v>
      </c>
      <c r="S17" s="15"/>
      <c r="T17" s="18">
        <v>63.9</v>
      </c>
    </row>
    <row r="18" spans="1:20">
      <c r="A18" s="15" t="s">
        <v>32</v>
      </c>
      <c r="B18" s="16">
        <v>304562</v>
      </c>
      <c r="C18" s="16">
        <v>79204</v>
      </c>
      <c r="D18" s="16">
        <v>958</v>
      </c>
      <c r="E18" s="16">
        <v>2868</v>
      </c>
      <c r="F18" s="16">
        <v>806</v>
      </c>
      <c r="G18" s="5">
        <v>4721</v>
      </c>
      <c r="H18" s="32">
        <v>2241</v>
      </c>
      <c r="I18" s="33">
        <v>208232</v>
      </c>
      <c r="J18" s="33">
        <v>34255</v>
      </c>
      <c r="K18" s="15" t="s">
        <v>32</v>
      </c>
      <c r="L18" s="33">
        <v>104036</v>
      </c>
      <c r="M18" s="33"/>
      <c r="N18" s="33">
        <v>270307</v>
      </c>
      <c r="O18" s="33">
        <v>62075</v>
      </c>
      <c r="P18" s="17">
        <f t="shared" si="1"/>
        <v>0.22964629106904372</v>
      </c>
      <c r="Q18" s="16">
        <f t="shared" si="0"/>
        <v>23874</v>
      </c>
      <c r="R18" s="17">
        <f t="shared" si="2"/>
        <v>8.8321797067778485E-2</v>
      </c>
      <c r="S18" s="15"/>
      <c r="T18" s="18">
        <v>66.7</v>
      </c>
    </row>
    <row r="19" spans="1:20">
      <c r="A19" s="15" t="s">
        <v>33</v>
      </c>
      <c r="B19" s="16">
        <v>326013</v>
      </c>
      <c r="C19" s="16">
        <v>91507</v>
      </c>
      <c r="D19" s="16">
        <v>908</v>
      </c>
      <c r="E19" s="16">
        <v>2979</v>
      </c>
      <c r="F19" s="16">
        <v>871</v>
      </c>
      <c r="G19" s="16">
        <v>4479</v>
      </c>
      <c r="H19" s="33">
        <v>2192</v>
      </c>
      <c r="I19" s="33">
        <v>222438</v>
      </c>
      <c r="J19" s="33">
        <v>39186</v>
      </c>
      <c r="K19" s="15" t="s">
        <v>33</v>
      </c>
      <c r="L19" s="33">
        <v>115323</v>
      </c>
      <c r="M19" s="33"/>
      <c r="N19" s="33">
        <v>286828</v>
      </c>
      <c r="O19" s="33">
        <v>64389</v>
      </c>
      <c r="P19" s="17">
        <f t="shared" si="1"/>
        <v>0.22448645181084134</v>
      </c>
      <c r="Q19" s="16">
        <f t="shared" si="0"/>
        <v>22908</v>
      </c>
      <c r="R19" s="17">
        <f t="shared" si="2"/>
        <v>7.9866679682597239E-2</v>
      </c>
      <c r="S19" s="15"/>
      <c r="T19" s="18">
        <v>69.099999999999994</v>
      </c>
    </row>
    <row r="20" spans="1:20">
      <c r="A20" s="15" t="s">
        <v>34</v>
      </c>
      <c r="B20" s="16">
        <v>349686</v>
      </c>
      <c r="C20" s="16">
        <v>107782</v>
      </c>
      <c r="D20" s="16">
        <v>1226</v>
      </c>
      <c r="E20" s="16">
        <v>4753</v>
      </c>
      <c r="F20" s="16">
        <v>860</v>
      </c>
      <c r="G20" s="16">
        <v>4870</v>
      </c>
      <c r="H20" s="33">
        <v>2589</v>
      </c>
      <c r="I20" s="33">
        <v>238126</v>
      </c>
      <c r="J20" s="33">
        <v>44137</v>
      </c>
      <c r="K20" s="15" t="s">
        <v>34</v>
      </c>
      <c r="L20" s="33">
        <v>131671</v>
      </c>
      <c r="M20" s="33"/>
      <c r="N20" s="33">
        <v>305549</v>
      </c>
      <c r="O20" s="33">
        <v>67424</v>
      </c>
      <c r="P20" s="17">
        <f t="shared" si="1"/>
        <v>0.22066509790573688</v>
      </c>
      <c r="Q20" s="16">
        <f t="shared" si="0"/>
        <v>22663</v>
      </c>
      <c r="R20" s="17">
        <f t="shared" si="2"/>
        <v>7.4171409495694632E-2</v>
      </c>
      <c r="S20" s="15"/>
      <c r="T20" s="18">
        <v>74.5</v>
      </c>
    </row>
    <row r="21" spans="1:20">
      <c r="A21" s="15" t="s">
        <v>35</v>
      </c>
      <c r="B21" s="16">
        <v>367111</v>
      </c>
      <c r="C21" s="16">
        <v>121692</v>
      </c>
      <c r="D21" s="16">
        <v>1343</v>
      </c>
      <c r="E21" s="16">
        <v>3715</v>
      </c>
      <c r="F21" s="16">
        <v>970</v>
      </c>
      <c r="G21" s="16">
        <v>5410</v>
      </c>
      <c r="H21" s="33">
        <v>2719</v>
      </c>
      <c r="I21" s="33">
        <v>251275</v>
      </c>
      <c r="J21" s="33">
        <v>49832</v>
      </c>
      <c r="K21" s="15" t="s">
        <v>35</v>
      </c>
      <c r="L21" s="33">
        <v>142790</v>
      </c>
      <c r="M21" s="33"/>
      <c r="N21" s="33">
        <v>317279</v>
      </c>
      <c r="O21" s="33">
        <v>66004</v>
      </c>
      <c r="P21" s="17">
        <f t="shared" si="1"/>
        <v>0.20803141714390175</v>
      </c>
      <c r="Q21" s="16">
        <f t="shared" si="0"/>
        <v>19755</v>
      </c>
      <c r="R21" s="17">
        <f t="shared" si="2"/>
        <v>6.2263811976210212E-2</v>
      </c>
      <c r="S21" s="15"/>
      <c r="T21" s="18">
        <v>78.099999999999994</v>
      </c>
    </row>
    <row r="22" spans="1:20">
      <c r="A22" s="15" t="s">
        <v>36</v>
      </c>
      <c r="B22" s="16">
        <v>393014</v>
      </c>
      <c r="C22" s="16">
        <v>137854</v>
      </c>
      <c r="D22" s="16">
        <v>1479</v>
      </c>
      <c r="E22" s="16">
        <v>3099</v>
      </c>
      <c r="F22" s="16">
        <v>1242</v>
      </c>
      <c r="G22" s="16">
        <v>5369</v>
      </c>
      <c r="H22" s="33">
        <v>3060</v>
      </c>
      <c r="I22" s="33">
        <v>266063</v>
      </c>
      <c r="J22" s="33">
        <v>57488</v>
      </c>
      <c r="K22" s="15" t="s">
        <v>36</v>
      </c>
      <c r="L22" s="33">
        <v>157931</v>
      </c>
      <c r="M22" s="33"/>
      <c r="N22" s="33">
        <v>335526</v>
      </c>
      <c r="O22" s="33">
        <v>69464</v>
      </c>
      <c r="P22" s="17">
        <f t="shared" si="1"/>
        <v>0.2070301556362249</v>
      </c>
      <c r="Q22" s="16">
        <f t="shared" si="0"/>
        <v>18598</v>
      </c>
      <c r="R22" s="17">
        <f t="shared" si="2"/>
        <v>5.542938550216675E-2</v>
      </c>
      <c r="S22" s="15"/>
      <c r="T22" s="18">
        <v>80.3</v>
      </c>
    </row>
    <row r="23" spans="1:20">
      <c r="A23" s="15" t="s">
        <v>37</v>
      </c>
      <c r="B23" s="16">
        <v>405517</v>
      </c>
      <c r="C23" s="16">
        <v>145190</v>
      </c>
      <c r="D23" s="16">
        <v>1401</v>
      </c>
      <c r="E23" s="16">
        <v>2412</v>
      </c>
      <c r="F23" s="16">
        <v>1305</v>
      </c>
      <c r="G23" s="16">
        <v>6297</v>
      </c>
      <c r="H23" s="33">
        <v>3322</v>
      </c>
      <c r="I23" s="33">
        <v>272199</v>
      </c>
      <c r="J23" s="33">
        <v>61404</v>
      </c>
      <c r="K23" s="15" t="s">
        <v>37</v>
      </c>
      <c r="L23" s="33">
        <v>167040</v>
      </c>
      <c r="M23" s="33"/>
      <c r="N23" s="33">
        <v>344113</v>
      </c>
      <c r="O23" s="33">
        <v>71914</v>
      </c>
      <c r="P23" s="17">
        <f t="shared" si="1"/>
        <v>0.20898367687358513</v>
      </c>
      <c r="Q23" s="16">
        <f t="shared" si="0"/>
        <v>20449</v>
      </c>
      <c r="R23" s="17">
        <f t="shared" si="2"/>
        <v>5.9425246939232172E-2</v>
      </c>
      <c r="S23" s="15"/>
      <c r="T23" s="18">
        <v>81.8</v>
      </c>
    </row>
    <row r="24" spans="1:20">
      <c r="A24" s="15" t="s">
        <v>38</v>
      </c>
      <c r="B24" s="16">
        <v>424025</v>
      </c>
      <c r="C24" s="16">
        <v>166807</v>
      </c>
      <c r="D24" s="16">
        <v>2016</v>
      </c>
      <c r="E24" s="16">
        <v>3096</v>
      </c>
      <c r="F24" s="16">
        <v>1421</v>
      </c>
      <c r="G24" s="16">
        <v>5971</v>
      </c>
      <c r="H24" s="33">
        <v>4044</v>
      </c>
      <c r="I24" s="33">
        <v>282716</v>
      </c>
      <c r="J24" s="33">
        <v>64671</v>
      </c>
      <c r="K24" s="15" t="s">
        <v>38</v>
      </c>
      <c r="L24" s="33">
        <v>187408</v>
      </c>
      <c r="M24" s="33"/>
      <c r="N24" s="33">
        <v>359353</v>
      </c>
      <c r="O24" s="33">
        <v>76637</v>
      </c>
      <c r="P24" s="17">
        <f t="shared" si="1"/>
        <v>0.21326383806452151</v>
      </c>
      <c r="Q24" s="16">
        <f t="shared" si="0"/>
        <v>18585</v>
      </c>
      <c r="R24" s="17">
        <f t="shared" si="2"/>
        <v>5.1717948646595409E-2</v>
      </c>
      <c r="S24" s="15"/>
      <c r="T24" s="18">
        <v>83.6</v>
      </c>
    </row>
    <row r="25" spans="1:20">
      <c r="A25" s="15" t="s">
        <v>39</v>
      </c>
      <c r="B25" s="16">
        <v>444846</v>
      </c>
      <c r="C25" s="16">
        <v>191339</v>
      </c>
      <c r="D25" s="16">
        <v>1887</v>
      </c>
      <c r="E25" s="16">
        <v>6334</v>
      </c>
      <c r="F25" s="16">
        <v>1170</v>
      </c>
      <c r="G25" s="16">
        <v>5855</v>
      </c>
      <c r="H25" s="33">
        <v>4478</v>
      </c>
      <c r="I25" s="33">
        <v>289489</v>
      </c>
      <c r="J25" s="33">
        <v>71153</v>
      </c>
      <c r="K25" s="15" t="s">
        <v>39</v>
      </c>
      <c r="L25" s="33">
        <v>216822</v>
      </c>
      <c r="M25" s="33"/>
      <c r="N25" s="33">
        <v>373693</v>
      </c>
      <c r="O25" s="33">
        <v>84204</v>
      </c>
      <c r="P25" s="17">
        <f t="shared" si="1"/>
        <v>0.22532934788716941</v>
      </c>
      <c r="Q25" s="16">
        <f t="shared" si="0"/>
        <v>23596</v>
      </c>
      <c r="R25" s="17">
        <f t="shared" si="2"/>
        <v>6.3142740163717279E-2</v>
      </c>
      <c r="S25" s="15"/>
      <c r="T25" s="18">
        <v>85.4</v>
      </c>
    </row>
    <row r="26" spans="1:20">
      <c r="A26" s="15" t="s">
        <v>40</v>
      </c>
      <c r="B26" s="16">
        <v>452942</v>
      </c>
      <c r="C26" s="16">
        <v>203925</v>
      </c>
      <c r="D26" s="16">
        <v>2296</v>
      </c>
      <c r="E26" s="16">
        <v>3682</v>
      </c>
      <c r="F26" s="16">
        <v>1232</v>
      </c>
      <c r="G26" s="16">
        <v>6306</v>
      </c>
      <c r="H26" s="33">
        <v>4549</v>
      </c>
      <c r="I26" s="33">
        <v>293630</v>
      </c>
      <c r="J26" s="33">
        <v>73422</v>
      </c>
      <c r="K26" s="15" t="s">
        <v>40</v>
      </c>
      <c r="L26" s="33">
        <v>230302</v>
      </c>
      <c r="M26" s="33"/>
      <c r="N26" s="33">
        <v>379520</v>
      </c>
      <c r="O26" s="33">
        <v>85890</v>
      </c>
      <c r="P26" s="17">
        <f t="shared" si="1"/>
        <v>0.22631218381112986</v>
      </c>
      <c r="Q26" s="16">
        <f t="shared" si="0"/>
        <v>24081</v>
      </c>
      <c r="R26" s="17">
        <f t="shared" si="2"/>
        <v>6.3451201517706571E-2</v>
      </c>
      <c r="S26" s="15"/>
      <c r="T26" s="18">
        <v>85.9</v>
      </c>
    </row>
    <row r="27" spans="1:20">
      <c r="A27" s="15" t="s">
        <v>41</v>
      </c>
      <c r="B27" s="16">
        <v>460613</v>
      </c>
      <c r="C27" s="16">
        <v>218756</v>
      </c>
      <c r="D27" s="16">
        <v>2221</v>
      </c>
      <c r="E27" s="16">
        <v>6126</v>
      </c>
      <c r="F27" s="16">
        <v>2010</v>
      </c>
      <c r="G27" s="16">
        <v>6417</v>
      </c>
      <c r="H27" s="33">
        <v>6197</v>
      </c>
      <c r="I27" s="33">
        <v>295915</v>
      </c>
      <c r="J27" s="33">
        <v>73299</v>
      </c>
      <c r="K27" s="15" t="s">
        <v>41</v>
      </c>
      <c r="L27" s="33">
        <v>246802</v>
      </c>
      <c r="M27" s="33"/>
      <c r="N27" s="33">
        <v>387314</v>
      </c>
      <c r="O27" s="33">
        <v>91399</v>
      </c>
      <c r="P27" s="17">
        <f t="shared" si="1"/>
        <v>0.23598165829275472</v>
      </c>
      <c r="Q27" s="16">
        <f t="shared" si="0"/>
        <v>25825</v>
      </c>
      <c r="R27" s="17">
        <f t="shared" si="2"/>
        <v>6.6677166330161061E-2</v>
      </c>
      <c r="S27" s="15"/>
      <c r="T27" s="18">
        <v>85.9</v>
      </c>
    </row>
    <row r="28" spans="1:20">
      <c r="A28" s="15" t="s">
        <v>42</v>
      </c>
      <c r="B28" s="16">
        <v>481250</v>
      </c>
      <c r="C28" s="16">
        <v>238473</v>
      </c>
      <c r="D28" s="16">
        <v>2054</v>
      </c>
      <c r="E28" s="16">
        <v>5005</v>
      </c>
      <c r="F28" s="16">
        <v>1332</v>
      </c>
      <c r="G28" s="5">
        <v>5662</v>
      </c>
      <c r="H28" s="32">
        <v>7273</v>
      </c>
      <c r="I28" s="36">
        <v>307204</v>
      </c>
      <c r="J28" s="33">
        <v>75313</v>
      </c>
      <c r="K28" s="15" t="s">
        <v>42</v>
      </c>
      <c r="L28" s="33">
        <v>269809</v>
      </c>
      <c r="M28" s="33"/>
      <c r="N28" s="33">
        <v>405938</v>
      </c>
      <c r="O28" s="33">
        <v>98733</v>
      </c>
      <c r="P28" s="17">
        <f t="shared" si="1"/>
        <v>0.24322187132025089</v>
      </c>
      <c r="Q28" s="16">
        <f t="shared" si="0"/>
        <v>29282</v>
      </c>
      <c r="R28" s="17">
        <f t="shared" si="2"/>
        <v>7.2134168272002128E-2</v>
      </c>
      <c r="S28" s="15"/>
      <c r="T28" s="18">
        <v>86.5</v>
      </c>
    </row>
    <row r="29" spans="1:20">
      <c r="A29" s="15" t="s">
        <v>43</v>
      </c>
      <c r="B29" s="16">
        <v>495849</v>
      </c>
      <c r="C29" s="16">
        <v>256812</v>
      </c>
      <c r="D29" s="16">
        <v>1876</v>
      </c>
      <c r="E29" s="16">
        <v>2326</v>
      </c>
      <c r="F29" s="16">
        <v>1207</v>
      </c>
      <c r="G29" s="16">
        <v>5758</v>
      </c>
      <c r="H29" s="33">
        <v>8707</v>
      </c>
      <c r="I29" s="33">
        <v>316489</v>
      </c>
      <c r="J29" s="33">
        <v>74415</v>
      </c>
      <c r="K29" s="15" t="s">
        <v>43</v>
      </c>
      <c r="L29" s="33">
        <v>295672</v>
      </c>
      <c r="M29" s="33">
        <v>32994</v>
      </c>
      <c r="N29" s="33">
        <v>421435</v>
      </c>
      <c r="O29" s="33">
        <v>104946</v>
      </c>
      <c r="P29" s="17">
        <f t="shared" si="1"/>
        <v>0.24902060816021451</v>
      </c>
      <c r="Q29" s="16">
        <v>69978</v>
      </c>
      <c r="R29" s="17">
        <f t="shared" si="2"/>
        <v>0.16604695860571619</v>
      </c>
      <c r="S29" s="15"/>
      <c r="T29" s="18">
        <v>88.5</v>
      </c>
    </row>
    <row r="30" spans="1:20">
      <c r="A30" s="15" t="s">
        <v>45</v>
      </c>
      <c r="B30" s="16">
        <v>521757</v>
      </c>
      <c r="C30" s="16">
        <v>277579</v>
      </c>
      <c r="D30" s="16">
        <v>2762</v>
      </c>
      <c r="E30" s="16">
        <v>4411</v>
      </c>
      <c r="F30" s="16">
        <v>1537</v>
      </c>
      <c r="G30" s="16">
        <v>6482</v>
      </c>
      <c r="H30" s="33">
        <v>9993</v>
      </c>
      <c r="I30" s="33">
        <v>331595</v>
      </c>
      <c r="J30" s="33">
        <v>81218</v>
      </c>
      <c r="K30" s="15" t="s">
        <v>45</v>
      </c>
      <c r="L30" s="33">
        <v>320894</v>
      </c>
      <c r="M30" s="33">
        <v>33973</v>
      </c>
      <c r="N30" s="33">
        <v>440539</v>
      </c>
      <c r="O30" s="33">
        <v>108944</v>
      </c>
      <c r="P30" s="17">
        <f t="shared" si="1"/>
        <v>0.24729706110015232</v>
      </c>
      <c r="Q30" s="16">
        <v>74526</v>
      </c>
      <c r="R30" s="17">
        <f t="shared" si="2"/>
        <v>0.16917003942897224</v>
      </c>
      <c r="S30" s="15"/>
      <c r="T30" s="18">
        <v>91.2</v>
      </c>
    </row>
    <row r="31" spans="1:20">
      <c r="A31" s="15" t="s">
        <v>46</v>
      </c>
      <c r="B31" s="16">
        <v>548769</v>
      </c>
      <c r="C31" s="16">
        <v>292502</v>
      </c>
      <c r="D31" s="16">
        <v>3400</v>
      </c>
      <c r="E31" s="16">
        <v>3544</v>
      </c>
      <c r="F31" s="16">
        <v>1370</v>
      </c>
      <c r="G31" s="16">
        <v>6402</v>
      </c>
      <c r="H31" s="33">
        <v>11122</v>
      </c>
      <c r="I31" s="33">
        <v>345473</v>
      </c>
      <c r="J31" s="33">
        <v>84907</v>
      </c>
      <c r="K31" s="15" t="s">
        <v>46</v>
      </c>
      <c r="L31" s="33">
        <v>342277</v>
      </c>
      <c r="M31" s="33">
        <v>36728</v>
      </c>
      <c r="N31" s="33">
        <v>463862</v>
      </c>
      <c r="O31" s="33">
        <v>118389</v>
      </c>
      <c r="P31" s="17">
        <f t="shared" si="1"/>
        <v>0.25522461421715942</v>
      </c>
      <c r="Q31" s="16">
        <v>83104</v>
      </c>
      <c r="R31" s="17">
        <f t="shared" si="2"/>
        <v>0.17915673195907403</v>
      </c>
      <c r="S31" s="15"/>
      <c r="T31" s="18">
        <v>94.3</v>
      </c>
    </row>
    <row r="32" spans="1:20">
      <c r="A32" s="15" t="s">
        <v>47</v>
      </c>
      <c r="B32" s="16">
        <v>563855</v>
      </c>
      <c r="C32" s="16">
        <v>311090</v>
      </c>
      <c r="D32" s="16">
        <v>3371</v>
      </c>
      <c r="E32" s="16">
        <v>3882</v>
      </c>
      <c r="F32" s="16">
        <v>1668</v>
      </c>
      <c r="G32" s="16">
        <v>5223</v>
      </c>
      <c r="H32" s="33">
        <v>11527</v>
      </c>
      <c r="I32" s="33">
        <v>352820</v>
      </c>
      <c r="J32" s="33">
        <v>90117</v>
      </c>
      <c r="K32" s="15" t="s">
        <v>47</v>
      </c>
      <c r="L32" s="33">
        <v>361149</v>
      </c>
      <c r="M32" s="33">
        <v>39733</v>
      </c>
      <c r="N32" s="33">
        <v>473738</v>
      </c>
      <c r="O32" s="33">
        <v>120918</v>
      </c>
      <c r="P32" s="17">
        <f t="shared" si="1"/>
        <v>0.25524234914657468</v>
      </c>
      <c r="Q32" s="16">
        <v>86422</v>
      </c>
      <c r="R32" s="17">
        <f t="shared" si="2"/>
        <v>0.18242572898944143</v>
      </c>
      <c r="S32" s="15"/>
      <c r="T32" s="18">
        <v>95.8</v>
      </c>
    </row>
    <row r="33" spans="1:20">
      <c r="A33" s="15" t="s">
        <v>48</v>
      </c>
      <c r="B33" s="16">
        <v>570545</v>
      </c>
      <c r="C33" s="16">
        <v>328620</v>
      </c>
      <c r="D33" s="16">
        <v>4302</v>
      </c>
      <c r="E33" s="16">
        <v>7772</v>
      </c>
      <c r="F33" s="16">
        <v>1574</v>
      </c>
      <c r="G33" s="16">
        <v>6196</v>
      </c>
      <c r="H33" s="33">
        <v>12188</v>
      </c>
      <c r="I33" s="33">
        <v>355276</v>
      </c>
      <c r="J33" s="33">
        <v>92390</v>
      </c>
      <c r="K33" s="15" t="s">
        <v>48</v>
      </c>
      <c r="L33" s="33">
        <v>372392</v>
      </c>
      <c r="M33" s="33">
        <v>41653</v>
      </c>
      <c r="N33" s="33">
        <v>478155</v>
      </c>
      <c r="O33" s="33">
        <v>122879</v>
      </c>
      <c r="P33" s="17">
        <f t="shared" si="1"/>
        <v>0.25698570547207494</v>
      </c>
      <c r="Q33" s="16">
        <v>81123</v>
      </c>
      <c r="R33" s="17">
        <f t="shared" si="2"/>
        <v>0.16965837437650971</v>
      </c>
      <c r="S33" s="15"/>
      <c r="T33" s="18">
        <v>97.1</v>
      </c>
    </row>
    <row r="34" spans="1:20">
      <c r="A34" s="15" t="s">
        <v>49</v>
      </c>
      <c r="B34" s="16">
        <v>567174</v>
      </c>
      <c r="C34" s="16">
        <v>337502</v>
      </c>
      <c r="D34" s="16">
        <v>3576</v>
      </c>
      <c r="E34" s="16">
        <v>16349</v>
      </c>
      <c r="F34" s="16">
        <v>1291</v>
      </c>
      <c r="G34" s="16">
        <v>6256</v>
      </c>
      <c r="H34" s="33">
        <v>11381</v>
      </c>
      <c r="I34" s="33">
        <v>353116</v>
      </c>
      <c r="J34" s="33">
        <v>85996</v>
      </c>
      <c r="K34" s="15" t="s">
        <v>49</v>
      </c>
      <c r="L34" s="33">
        <v>384727</v>
      </c>
      <c r="M34" s="33">
        <v>41854</v>
      </c>
      <c r="N34" s="33">
        <v>481178</v>
      </c>
      <c r="O34" s="33">
        <v>128063</v>
      </c>
      <c r="P34" s="17">
        <f t="shared" si="1"/>
        <v>0.26614475308513691</v>
      </c>
      <c r="Q34" s="16">
        <v>85503</v>
      </c>
      <c r="R34" s="17">
        <f t="shared" si="2"/>
        <v>0.17769515647016282</v>
      </c>
      <c r="S34" s="15"/>
      <c r="T34" s="18">
        <v>97.7</v>
      </c>
    </row>
    <row r="35" spans="1:20">
      <c r="A35" s="15" t="s">
        <v>50</v>
      </c>
      <c r="B35" s="16">
        <v>570817</v>
      </c>
      <c r="C35" s="16">
        <v>340884</v>
      </c>
      <c r="D35" s="16">
        <v>4302</v>
      </c>
      <c r="E35" s="16">
        <v>13946</v>
      </c>
      <c r="F35" s="16">
        <v>1397</v>
      </c>
      <c r="G35" s="16">
        <v>5843</v>
      </c>
      <c r="H35" s="33">
        <v>11448</v>
      </c>
      <c r="I35" s="33">
        <v>349663</v>
      </c>
      <c r="J35" s="33">
        <v>88644</v>
      </c>
      <c r="K35" s="15" t="s">
        <v>50</v>
      </c>
      <c r="L35" s="33">
        <v>387627</v>
      </c>
      <c r="M35" s="33">
        <v>44494</v>
      </c>
      <c r="N35" s="33">
        <v>482174</v>
      </c>
      <c r="O35" s="33">
        <v>132510</v>
      </c>
      <c r="P35" s="17">
        <f t="shared" si="1"/>
        <v>0.27481780436108127</v>
      </c>
      <c r="Q35" s="16">
        <v>86935</v>
      </c>
      <c r="R35" s="17">
        <f t="shared" si="2"/>
        <v>0.18029798371542224</v>
      </c>
      <c r="S35" s="15"/>
      <c r="T35" s="18">
        <v>97.6</v>
      </c>
    </row>
    <row r="36" spans="1:20">
      <c r="A36" s="15" t="s">
        <v>51</v>
      </c>
      <c r="B36" s="16">
        <v>579461</v>
      </c>
      <c r="C36" s="16">
        <v>354160</v>
      </c>
      <c r="D36" s="16">
        <v>4469</v>
      </c>
      <c r="E36" s="16">
        <v>14820</v>
      </c>
      <c r="F36" s="16">
        <v>1292</v>
      </c>
      <c r="G36" s="16">
        <v>6962</v>
      </c>
      <c r="H36" s="33">
        <v>12921</v>
      </c>
      <c r="I36" s="33">
        <v>351755</v>
      </c>
      <c r="J36" s="33">
        <v>90924</v>
      </c>
      <c r="K36" s="15" t="s">
        <v>51</v>
      </c>
      <c r="L36" s="33">
        <v>402610</v>
      </c>
      <c r="M36" s="33">
        <v>44793</v>
      </c>
      <c r="N36" s="33">
        <v>488537</v>
      </c>
      <c r="O36" s="33">
        <v>136782</v>
      </c>
      <c r="P36" s="17">
        <f t="shared" si="1"/>
        <v>0.27998288768302093</v>
      </c>
      <c r="Q36" s="16">
        <v>88773</v>
      </c>
      <c r="R36" s="17">
        <f t="shared" si="2"/>
        <v>0.18171192765338143</v>
      </c>
      <c r="S36" s="15"/>
      <c r="T36" s="18">
        <v>97.7</v>
      </c>
    </row>
    <row r="37" spans="1:20">
      <c r="A37" s="15" t="s">
        <v>52</v>
      </c>
      <c r="B37" s="16">
        <v>595214</v>
      </c>
      <c r="C37" s="16">
        <v>360489</v>
      </c>
      <c r="D37" s="16">
        <v>4718</v>
      </c>
      <c r="E37" s="16">
        <v>4417</v>
      </c>
      <c r="F37" s="16">
        <v>1684</v>
      </c>
      <c r="G37" s="16">
        <v>6335</v>
      </c>
      <c r="H37" s="33">
        <v>14988</v>
      </c>
      <c r="I37" s="33">
        <v>357636</v>
      </c>
      <c r="J37" s="33">
        <v>98179</v>
      </c>
      <c r="K37" s="15" t="s">
        <v>52</v>
      </c>
      <c r="L37" s="33">
        <v>417820</v>
      </c>
      <c r="M37" s="33">
        <v>45479</v>
      </c>
      <c r="N37" s="33">
        <v>497036</v>
      </c>
      <c r="O37" s="33">
        <v>139400</v>
      </c>
      <c r="P37" s="17">
        <f t="shared" si="1"/>
        <v>0.28046258218720577</v>
      </c>
      <c r="Q37" s="16">
        <v>98092</v>
      </c>
      <c r="R37" s="17">
        <f t="shared" si="2"/>
        <v>0.19735391400220506</v>
      </c>
      <c r="S37" s="15"/>
      <c r="T37" s="18">
        <v>99.5</v>
      </c>
    </row>
    <row r="38" spans="1:20">
      <c r="A38" s="15" t="s">
        <v>53</v>
      </c>
      <c r="B38" s="16">
        <v>588916</v>
      </c>
      <c r="C38" s="16">
        <v>369729</v>
      </c>
      <c r="D38" s="16">
        <v>5398</v>
      </c>
      <c r="E38" s="16">
        <v>3448</v>
      </c>
      <c r="F38" s="16">
        <v>996</v>
      </c>
      <c r="G38" s="16">
        <v>7850</v>
      </c>
      <c r="H38" s="33">
        <v>16001</v>
      </c>
      <c r="I38" s="33">
        <v>353552</v>
      </c>
      <c r="J38" s="33">
        <v>93029</v>
      </c>
      <c r="K38" s="15" t="s">
        <v>53</v>
      </c>
      <c r="L38" s="33">
        <v>428164</v>
      </c>
      <c r="M38" s="33">
        <v>45687</v>
      </c>
      <c r="N38" s="33">
        <v>495887</v>
      </c>
      <c r="O38" s="33">
        <v>142335</v>
      </c>
      <c r="P38" s="17">
        <f t="shared" si="1"/>
        <v>0.28703111797647446</v>
      </c>
      <c r="Q38" s="16">
        <v>98723</v>
      </c>
      <c r="R38" s="17">
        <f t="shared" si="2"/>
        <v>0.1990836622053008</v>
      </c>
      <c r="S38" s="15"/>
      <c r="T38" s="18">
        <v>100.1</v>
      </c>
    </row>
    <row r="39" spans="1:20">
      <c r="A39" s="15" t="s">
        <v>54</v>
      </c>
      <c r="B39" s="16">
        <v>574676</v>
      </c>
      <c r="C39" s="16">
        <v>362157</v>
      </c>
      <c r="D39" s="16">
        <v>5198</v>
      </c>
      <c r="E39" s="16">
        <v>6640</v>
      </c>
      <c r="F39" s="16">
        <v>1365</v>
      </c>
      <c r="G39" s="16">
        <v>6042</v>
      </c>
      <c r="H39" s="33">
        <v>16851</v>
      </c>
      <c r="I39" s="33">
        <v>346177</v>
      </c>
      <c r="J39" s="33">
        <v>90766</v>
      </c>
      <c r="K39" s="15" t="s">
        <v>54</v>
      </c>
      <c r="L39" s="33">
        <v>416743</v>
      </c>
      <c r="M39" s="33">
        <v>44616</v>
      </c>
      <c r="N39" s="33">
        <v>483910</v>
      </c>
      <c r="O39" s="33">
        <v>137733</v>
      </c>
      <c r="P39" s="17">
        <f t="shared" si="1"/>
        <v>0.28462524023062141</v>
      </c>
      <c r="Q39" s="16">
        <v>94003</v>
      </c>
      <c r="R39" s="17">
        <f t="shared" si="2"/>
        <v>0.19425719658614204</v>
      </c>
      <c r="S39" s="15"/>
      <c r="T39" s="18">
        <v>99.8</v>
      </c>
    </row>
    <row r="40" spans="1:20">
      <c r="A40" s="15" t="s">
        <v>59</v>
      </c>
      <c r="B40" s="16">
        <v>560954</v>
      </c>
      <c r="C40" s="16">
        <v>362605</v>
      </c>
      <c r="D40" s="16">
        <v>4540</v>
      </c>
      <c r="E40" s="16">
        <v>7047</v>
      </c>
      <c r="F40" s="16">
        <v>1456</v>
      </c>
      <c r="G40" s="5">
        <v>5998</v>
      </c>
      <c r="H40" s="32">
        <v>17084</v>
      </c>
      <c r="I40" s="33">
        <v>340977</v>
      </c>
      <c r="J40" s="33">
        <v>88132</v>
      </c>
      <c r="K40" s="15" t="s">
        <v>59</v>
      </c>
      <c r="L40" s="33">
        <v>413705</v>
      </c>
      <c r="M40" s="33">
        <v>41203</v>
      </c>
      <c r="N40" s="33">
        <v>472823</v>
      </c>
      <c r="O40" s="33">
        <v>131846</v>
      </c>
      <c r="P40" s="17">
        <f t="shared" si="1"/>
        <v>0.27884853317203268</v>
      </c>
      <c r="Q40" s="16">
        <v>87763</v>
      </c>
      <c r="R40" s="17">
        <f t="shared" si="2"/>
        <v>0.18561491298012153</v>
      </c>
      <c r="S40" s="15"/>
      <c r="T40" s="18">
        <v>99.1</v>
      </c>
    </row>
    <row r="41" spans="1:20">
      <c r="A41" s="15" t="s">
        <v>60</v>
      </c>
      <c r="B41" s="16">
        <v>552734</v>
      </c>
      <c r="C41" s="16">
        <v>365285</v>
      </c>
      <c r="D41" s="16">
        <v>5392</v>
      </c>
      <c r="E41" s="16">
        <v>9720</v>
      </c>
      <c r="F41" s="16">
        <v>1080</v>
      </c>
      <c r="G41" s="16">
        <v>6451</v>
      </c>
      <c r="H41" s="33">
        <v>17700</v>
      </c>
      <c r="I41" s="33">
        <v>336209</v>
      </c>
      <c r="J41" s="33">
        <v>86732</v>
      </c>
      <c r="K41" s="15" t="s">
        <v>60</v>
      </c>
      <c r="L41" s="33">
        <v>415791</v>
      </c>
      <c r="M41" s="33">
        <v>41492</v>
      </c>
      <c r="N41" s="33">
        <v>466003</v>
      </c>
      <c r="O41" s="33">
        <v>129794</v>
      </c>
      <c r="P41" s="17">
        <f t="shared" si="1"/>
        <v>0.27852610390920229</v>
      </c>
      <c r="Q41" s="16">
        <v>86606</v>
      </c>
      <c r="R41" s="17">
        <f t="shared" si="2"/>
        <v>0.18584858895758183</v>
      </c>
      <c r="S41" s="15"/>
      <c r="T41" s="18">
        <v>98.4</v>
      </c>
    </row>
    <row r="42" spans="1:20">
      <c r="A42" s="15" t="s">
        <v>61</v>
      </c>
      <c r="B42" s="16">
        <v>539924</v>
      </c>
      <c r="C42" s="16">
        <v>360880</v>
      </c>
      <c r="D42" s="16">
        <v>5840</v>
      </c>
      <c r="E42" s="16">
        <v>4433</v>
      </c>
      <c r="F42" s="16">
        <v>1117</v>
      </c>
      <c r="G42" s="16">
        <v>4532</v>
      </c>
      <c r="H42" s="33">
        <v>18121</v>
      </c>
      <c r="I42" s="33">
        <v>331199</v>
      </c>
      <c r="J42" s="33">
        <v>86208</v>
      </c>
      <c r="K42" s="15" t="s">
        <v>61</v>
      </c>
      <c r="L42" s="33">
        <v>405520</v>
      </c>
      <c r="M42" s="33">
        <v>41024</v>
      </c>
      <c r="N42" s="33">
        <v>453716</v>
      </c>
      <c r="O42" s="33">
        <v>122516</v>
      </c>
      <c r="P42" s="17">
        <f t="shared" si="1"/>
        <v>0.27002794699768135</v>
      </c>
      <c r="Q42" s="16">
        <v>79824</v>
      </c>
      <c r="R42" s="17">
        <f t="shared" si="2"/>
        <v>0.17593384407867477</v>
      </c>
      <c r="S42" s="15"/>
      <c r="T42" s="18">
        <v>97.5</v>
      </c>
    </row>
    <row r="43" spans="1:20">
      <c r="A43" s="15" t="s">
        <v>62</v>
      </c>
      <c r="B43" s="16">
        <v>524810</v>
      </c>
      <c r="C43" s="16">
        <v>357452</v>
      </c>
      <c r="D43" s="16">
        <v>5045</v>
      </c>
      <c r="E43" s="16">
        <v>5450</v>
      </c>
      <c r="F43" s="16">
        <v>676</v>
      </c>
      <c r="G43" s="16">
        <v>6108</v>
      </c>
      <c r="H43" s="33">
        <v>19162</v>
      </c>
      <c r="I43" s="33">
        <v>326566</v>
      </c>
      <c r="J43" s="33">
        <v>84143</v>
      </c>
      <c r="K43" s="15" t="s">
        <v>62</v>
      </c>
      <c r="L43" s="33">
        <v>397635</v>
      </c>
      <c r="M43" s="33">
        <v>38190</v>
      </c>
      <c r="N43" s="33">
        <v>440667</v>
      </c>
      <c r="O43" s="33">
        <v>114100</v>
      </c>
      <c r="P43" s="17">
        <f t="shared" si="1"/>
        <v>0.25892567403504235</v>
      </c>
      <c r="Q43" s="16">
        <v>73327</v>
      </c>
      <c r="R43" s="17">
        <f t="shared" si="2"/>
        <v>0.16640002541601709</v>
      </c>
      <c r="S43" s="15"/>
      <c r="T43" s="18">
        <v>97.2</v>
      </c>
    </row>
    <row r="44" spans="1:20">
      <c r="A44" s="15" t="s">
        <v>63</v>
      </c>
      <c r="B44" s="16">
        <v>531690</v>
      </c>
      <c r="C44" s="16">
        <v>362584</v>
      </c>
      <c r="D44" s="16">
        <v>4273</v>
      </c>
      <c r="E44" s="16">
        <v>7854</v>
      </c>
      <c r="F44" s="16">
        <v>1075</v>
      </c>
      <c r="G44" s="16">
        <v>6073</v>
      </c>
      <c r="H44" s="33">
        <v>20521</v>
      </c>
      <c r="I44" s="33">
        <v>331636</v>
      </c>
      <c r="J44" s="33">
        <v>85402</v>
      </c>
      <c r="K44" s="15" t="s">
        <v>63</v>
      </c>
      <c r="L44" s="33">
        <v>406728</v>
      </c>
      <c r="M44" s="33">
        <v>35714</v>
      </c>
      <c r="N44" s="33">
        <v>446288</v>
      </c>
      <c r="O44" s="33">
        <v>114652</v>
      </c>
      <c r="P44" s="17">
        <f t="shared" si="1"/>
        <v>0.25690137310436312</v>
      </c>
      <c r="Q44" s="16">
        <v>75584</v>
      </c>
      <c r="R44" s="17">
        <f t="shared" si="2"/>
        <v>0.16936148854551322</v>
      </c>
      <c r="S44" s="15"/>
      <c r="T44" s="18">
        <v>97.2</v>
      </c>
    </row>
    <row r="45" spans="1:20">
      <c r="A45" s="15" t="s">
        <v>64</v>
      </c>
      <c r="B45" s="16">
        <v>524585</v>
      </c>
      <c r="C45" s="16">
        <v>359502</v>
      </c>
      <c r="D45" s="16">
        <v>5171</v>
      </c>
      <c r="E45" s="16">
        <v>6303</v>
      </c>
      <c r="F45" s="16">
        <v>858</v>
      </c>
      <c r="G45" s="16">
        <v>4683</v>
      </c>
      <c r="H45" s="33">
        <v>21911</v>
      </c>
      <c r="I45" s="33">
        <v>329499</v>
      </c>
      <c r="J45" s="33">
        <v>83429</v>
      </c>
      <c r="K45" s="15" t="s">
        <v>64</v>
      </c>
      <c r="L45" s="33">
        <v>401296</v>
      </c>
      <c r="M45" s="33">
        <v>35174</v>
      </c>
      <c r="N45" s="33">
        <v>441156</v>
      </c>
      <c r="O45" s="33">
        <v>111657</v>
      </c>
      <c r="P45" s="17">
        <f t="shared" si="1"/>
        <v>0.25310094388379623</v>
      </c>
      <c r="Q45" s="16">
        <v>71798</v>
      </c>
      <c r="R45" s="17">
        <f t="shared" si="2"/>
        <v>0.16274968491871356</v>
      </c>
      <c r="S45" s="15"/>
      <c r="T45" s="18">
        <v>96.9</v>
      </c>
    </row>
    <row r="46" spans="1:20">
      <c r="A46" s="15" t="s">
        <v>65</v>
      </c>
      <c r="B46" s="16">
        <v>525719</v>
      </c>
      <c r="C46" s="16">
        <v>352543</v>
      </c>
      <c r="D46" s="16">
        <v>4370</v>
      </c>
      <c r="E46" s="16">
        <v>4106</v>
      </c>
      <c r="F46" s="16">
        <v>1363</v>
      </c>
      <c r="G46" s="16">
        <v>4585</v>
      </c>
      <c r="H46" s="33">
        <v>22957</v>
      </c>
      <c r="I46" s="33">
        <v>320231</v>
      </c>
      <c r="J46" s="33">
        <v>84271</v>
      </c>
      <c r="K46" s="15" t="s">
        <v>65</v>
      </c>
      <c r="L46" s="33">
        <v>407379</v>
      </c>
      <c r="M46" s="33">
        <v>31691</v>
      </c>
      <c r="N46" s="33">
        <v>441448</v>
      </c>
      <c r="O46" s="33">
        <v>121217</v>
      </c>
      <c r="P46" s="17">
        <f t="shared" si="1"/>
        <v>0.27458953262898461</v>
      </c>
      <c r="Q46" s="16">
        <v>82158</v>
      </c>
      <c r="R46" s="17">
        <f t="shared" si="2"/>
        <v>0.18611025534151249</v>
      </c>
      <c r="S46" s="15"/>
      <c r="T46" s="18">
        <v>97.2</v>
      </c>
    </row>
    <row r="47" spans="1:20">
      <c r="A47" s="15" t="s">
        <v>89</v>
      </c>
      <c r="B47" s="16">
        <v>528762</v>
      </c>
      <c r="C47" s="16">
        <v>357977</v>
      </c>
      <c r="D47" s="16">
        <v>5381</v>
      </c>
      <c r="E47" s="16">
        <v>7577</v>
      </c>
      <c r="F47" s="16">
        <v>985</v>
      </c>
      <c r="G47" s="16">
        <v>5149</v>
      </c>
      <c r="H47" s="33">
        <v>25074</v>
      </c>
      <c r="I47" s="33">
        <v>323459</v>
      </c>
      <c r="J47" s="33">
        <v>86257</v>
      </c>
      <c r="K47" s="15" t="s">
        <v>89</v>
      </c>
      <c r="L47" s="33">
        <v>413147</v>
      </c>
      <c r="M47" s="33">
        <v>31112</v>
      </c>
      <c r="N47" s="33">
        <v>442504</v>
      </c>
      <c r="O47" s="33">
        <v>119046</v>
      </c>
      <c r="P47" s="17">
        <f t="shared" si="1"/>
        <v>0.26902807658235856</v>
      </c>
      <c r="Q47" s="16">
        <v>80900</v>
      </c>
      <c r="R47" s="17">
        <f t="shared" si="2"/>
        <v>0.18282320611791081</v>
      </c>
      <c r="S47" s="15"/>
      <c r="T47" s="18">
        <v>97.2</v>
      </c>
    </row>
    <row r="48" spans="1:20">
      <c r="A48" s="15" t="s">
        <v>90</v>
      </c>
      <c r="B48" s="16">
        <v>534235</v>
      </c>
      <c r="C48" s="16">
        <v>357368</v>
      </c>
      <c r="D48" s="16">
        <v>4685</v>
      </c>
      <c r="E48" s="16">
        <v>6304</v>
      </c>
      <c r="F48" s="16">
        <v>708</v>
      </c>
      <c r="G48" s="16">
        <v>5140</v>
      </c>
      <c r="H48" s="33">
        <v>28439</v>
      </c>
      <c r="I48" s="33">
        <v>324929</v>
      </c>
      <c r="J48" s="33">
        <v>91486</v>
      </c>
      <c r="K48" s="15" t="s">
        <v>90</v>
      </c>
      <c r="L48" s="33">
        <v>412906</v>
      </c>
      <c r="M48" s="33">
        <v>30360</v>
      </c>
      <c r="N48" s="33">
        <v>442749</v>
      </c>
      <c r="O48" s="33">
        <v>117820</v>
      </c>
      <c r="P48" s="17">
        <f t="shared" si="1"/>
        <v>0.26611014367056729</v>
      </c>
      <c r="Q48" s="16">
        <v>81213</v>
      </c>
      <c r="R48" s="17">
        <f t="shared" si="2"/>
        <v>0.18342898572328792</v>
      </c>
      <c r="S48" s="15"/>
      <c r="T48" s="18">
        <v>98.6</v>
      </c>
    </row>
    <row r="49" spans="1:20">
      <c r="A49" s="15" t="s">
        <v>91</v>
      </c>
      <c r="B49" s="16">
        <v>518226</v>
      </c>
      <c r="C49" s="16">
        <v>358102</v>
      </c>
      <c r="D49" s="16">
        <v>4370</v>
      </c>
      <c r="E49" s="16">
        <v>3052</v>
      </c>
      <c r="F49" s="16">
        <v>1232</v>
      </c>
      <c r="G49" s="16">
        <v>5148</v>
      </c>
      <c r="H49" s="33">
        <v>29556</v>
      </c>
      <c r="I49" s="33">
        <v>319060</v>
      </c>
      <c r="J49" s="33">
        <v>90314</v>
      </c>
      <c r="K49" s="15" t="s">
        <v>91</v>
      </c>
      <c r="L49" s="33">
        <v>403985</v>
      </c>
      <c r="M49" s="33">
        <v>28007</v>
      </c>
      <c r="N49" s="33">
        <v>427912</v>
      </c>
      <c r="O49" s="33">
        <v>108852</v>
      </c>
      <c r="P49" s="17">
        <f t="shared" si="1"/>
        <v>0.25437940511133128</v>
      </c>
      <c r="Q49" s="16">
        <v>69519</v>
      </c>
      <c r="R49" s="17">
        <f t="shared" si="2"/>
        <v>0.16246097328422665</v>
      </c>
      <c r="S49" s="15"/>
      <c r="T49" s="18">
        <v>97.2</v>
      </c>
    </row>
    <row r="50" spans="1:20">
      <c r="A50" s="15" t="s">
        <v>148</v>
      </c>
      <c r="B50" s="16">
        <v>520692</v>
      </c>
      <c r="C50" s="16">
        <v>354536</v>
      </c>
      <c r="D50" s="16">
        <v>5208</v>
      </c>
      <c r="E50" s="16">
        <v>4744</v>
      </c>
      <c r="F50" s="16">
        <v>1506</v>
      </c>
      <c r="G50" s="16">
        <v>6588</v>
      </c>
      <c r="H50" s="33">
        <v>33286</v>
      </c>
      <c r="I50" s="33">
        <v>318315</v>
      </c>
      <c r="J50" s="33">
        <v>90725</v>
      </c>
      <c r="K50" s="15" t="s">
        <v>148</v>
      </c>
      <c r="L50" s="33">
        <v>408903</v>
      </c>
      <c r="M50" s="33">
        <v>27673</v>
      </c>
      <c r="N50" s="33">
        <v>429967</v>
      </c>
      <c r="O50" s="33">
        <v>111653</v>
      </c>
      <c r="P50" s="17">
        <f t="shared" si="1"/>
        <v>0.25967806831687085</v>
      </c>
      <c r="Q50" s="16">
        <v>76832</v>
      </c>
      <c r="R50" s="17">
        <f t="shared" si="2"/>
        <v>0.17869278339965625</v>
      </c>
      <c r="S50" s="15"/>
      <c r="T50" s="18">
        <v>96.5</v>
      </c>
    </row>
    <row r="51" spans="1:20">
      <c r="A51" s="15" t="s">
        <v>149</v>
      </c>
      <c r="B51" s="16">
        <v>510149</v>
      </c>
      <c r="C51" s="16">
        <v>344094</v>
      </c>
      <c r="D51" s="16">
        <v>3666</v>
      </c>
      <c r="E51" s="16">
        <v>5430</v>
      </c>
      <c r="F51" s="16">
        <v>1187</v>
      </c>
      <c r="G51" s="16">
        <v>4159</v>
      </c>
      <c r="H51" s="33">
        <v>31947</v>
      </c>
      <c r="I51" s="33">
        <v>308838</v>
      </c>
      <c r="J51" s="33">
        <v>89611</v>
      </c>
      <c r="K51" s="15" t="s">
        <v>149</v>
      </c>
      <c r="L51" s="33">
        <v>398904</v>
      </c>
      <c r="M51" s="33">
        <v>25666</v>
      </c>
      <c r="N51" s="33">
        <v>420538</v>
      </c>
      <c r="O51" s="33">
        <v>111700</v>
      </c>
      <c r="P51" s="17">
        <f t="shared" si="1"/>
        <v>0.26561214444354614</v>
      </c>
      <c r="Q51" s="16">
        <v>76810</v>
      </c>
      <c r="R51" s="17">
        <f t="shared" si="2"/>
        <v>0.18264699028387446</v>
      </c>
      <c r="S51" s="15"/>
      <c r="T51" s="18">
        <v>96.3</v>
      </c>
    </row>
    <row r="52" spans="1:20">
      <c r="A52" s="15" t="s">
        <v>150</v>
      </c>
      <c r="B52" s="16">
        <v>518506</v>
      </c>
      <c r="C52" s="16">
        <v>349320</v>
      </c>
      <c r="D52" s="16">
        <v>5399</v>
      </c>
      <c r="E52" s="16">
        <v>3736</v>
      </c>
      <c r="F52" s="16">
        <v>931</v>
      </c>
      <c r="G52" s="16">
        <v>5895</v>
      </c>
      <c r="H52" s="33">
        <v>33899</v>
      </c>
      <c r="I52" s="33">
        <v>313874</v>
      </c>
      <c r="J52" s="33">
        <v>93501</v>
      </c>
      <c r="K52" s="15" t="s">
        <v>150</v>
      </c>
      <c r="L52" s="33">
        <v>405811</v>
      </c>
      <c r="M52" s="33">
        <v>26668</v>
      </c>
      <c r="N52" s="33">
        <v>425005</v>
      </c>
      <c r="O52" s="33">
        <v>111131</v>
      </c>
      <c r="P52" s="17">
        <f t="shared" si="1"/>
        <v>0.26148162962788674</v>
      </c>
      <c r="Q52" s="16">
        <v>77760</v>
      </c>
      <c r="R52" s="17">
        <f t="shared" si="2"/>
        <v>0.18296255338172493</v>
      </c>
      <c r="S52" s="15"/>
      <c r="T52" s="18">
        <v>96.2</v>
      </c>
    </row>
    <row r="53" spans="1:20">
      <c r="A53" s="15" t="s">
        <v>151</v>
      </c>
      <c r="B53" s="16">
        <v>523589</v>
      </c>
      <c r="C53" s="16">
        <v>354623</v>
      </c>
      <c r="D53" s="16">
        <v>5102</v>
      </c>
      <c r="E53" s="16">
        <v>3565</v>
      </c>
      <c r="F53" s="16">
        <v>582</v>
      </c>
      <c r="G53" s="16">
        <v>6732</v>
      </c>
      <c r="H53" s="33">
        <v>38026</v>
      </c>
      <c r="I53" s="33">
        <v>319170</v>
      </c>
      <c r="J53" s="33">
        <v>97457</v>
      </c>
      <c r="K53" s="15" t="s">
        <v>151</v>
      </c>
      <c r="L53" s="33">
        <v>408284</v>
      </c>
      <c r="M53" s="33">
        <v>25727</v>
      </c>
      <c r="N53" s="33">
        <v>426132</v>
      </c>
      <c r="O53" s="33">
        <v>106962</v>
      </c>
      <c r="P53" s="17">
        <f t="shared" si="1"/>
        <v>0.25100673030891835</v>
      </c>
      <c r="Q53" s="16">
        <v>74287</v>
      </c>
      <c r="R53" s="17">
        <f t="shared" si="2"/>
        <v>0.17432861179165141</v>
      </c>
      <c r="S53" s="15"/>
      <c r="T53" s="18">
        <v>96.6</v>
      </c>
    </row>
    <row r="54" spans="1:20">
      <c r="A54" s="15" t="s">
        <v>152</v>
      </c>
      <c r="B54" s="16">
        <v>519761</v>
      </c>
      <c r="C54" s="16">
        <v>349843</v>
      </c>
      <c r="D54" s="16">
        <v>4688</v>
      </c>
      <c r="E54" s="16">
        <v>5388</v>
      </c>
      <c r="F54" s="16">
        <v>774</v>
      </c>
      <c r="G54" s="16">
        <v>7795</v>
      </c>
      <c r="H54" s="33">
        <v>41402</v>
      </c>
      <c r="I54" s="33">
        <v>318755</v>
      </c>
      <c r="J54" s="33">
        <v>96221</v>
      </c>
      <c r="K54" s="15" t="s">
        <v>152</v>
      </c>
      <c r="L54" s="33">
        <v>407294</v>
      </c>
      <c r="M54" s="33">
        <v>24375</v>
      </c>
      <c r="N54" s="33">
        <v>423541</v>
      </c>
      <c r="O54" s="33">
        <v>104786</v>
      </c>
      <c r="P54" s="17">
        <f t="shared" si="1"/>
        <v>0.24740461962360197</v>
      </c>
      <c r="Q54" s="16">
        <v>77139</v>
      </c>
      <c r="R54" s="17">
        <f t="shared" si="2"/>
        <v>0.18212876675457629</v>
      </c>
      <c r="S54" s="15"/>
      <c r="T54" s="18">
        <v>99.2</v>
      </c>
    </row>
    <row r="55" spans="1:20">
      <c r="A55" s="15" t="s">
        <v>153</v>
      </c>
      <c r="B55" s="16">
        <v>525669</v>
      </c>
      <c r="C55" s="16">
        <v>346590</v>
      </c>
      <c r="D55" s="16">
        <v>5034</v>
      </c>
      <c r="E55" s="16">
        <v>10032</v>
      </c>
      <c r="F55" s="16">
        <v>750</v>
      </c>
      <c r="G55" s="16">
        <v>5180</v>
      </c>
      <c r="H55" s="33">
        <v>42991</v>
      </c>
      <c r="I55" s="33">
        <v>315379</v>
      </c>
      <c r="J55" s="33">
        <v>98398</v>
      </c>
      <c r="K55" s="15" t="s">
        <v>153</v>
      </c>
      <c r="L55" s="33">
        <v>411275</v>
      </c>
      <c r="M55" s="33">
        <v>24782</v>
      </c>
      <c r="N55" s="33">
        <v>427270</v>
      </c>
      <c r="O55" s="33">
        <v>111891</v>
      </c>
      <c r="P55" s="17">
        <f t="shared" si="1"/>
        <v>0.261874224729094</v>
      </c>
      <c r="Q55" s="16">
        <v>84434</v>
      </c>
      <c r="R55" s="17">
        <f t="shared" si="2"/>
        <v>0.19761275071968545</v>
      </c>
      <c r="S55" s="15"/>
      <c r="T55" s="18">
        <v>100</v>
      </c>
    </row>
    <row r="56" spans="1:20">
      <c r="A56" s="15" t="s">
        <v>154</v>
      </c>
      <c r="B56" s="16">
        <v>526973</v>
      </c>
      <c r="C56" s="16">
        <v>342518</v>
      </c>
      <c r="D56" s="16">
        <v>3928</v>
      </c>
      <c r="E56" s="16">
        <v>2706</v>
      </c>
      <c r="F56" s="16">
        <v>684</v>
      </c>
      <c r="G56" s="16">
        <v>5759</v>
      </c>
      <c r="H56" s="33">
        <v>43622</v>
      </c>
      <c r="I56" s="33">
        <v>309591</v>
      </c>
      <c r="J56" s="33">
        <v>98276</v>
      </c>
      <c r="K56" s="15" t="s">
        <v>154</v>
      </c>
      <c r="L56" s="33">
        <v>413669</v>
      </c>
      <c r="M56" s="33">
        <v>24038</v>
      </c>
      <c r="N56" s="33">
        <v>428697</v>
      </c>
      <c r="O56" s="33">
        <v>119106</v>
      </c>
      <c r="P56" s="17">
        <f t="shared" si="1"/>
        <v>0.27783259504965047</v>
      </c>
      <c r="Q56" s="16">
        <v>91260</v>
      </c>
      <c r="R56" s="17">
        <f t="shared" si="2"/>
        <v>0.21287762685533138</v>
      </c>
      <c r="S56" s="15"/>
      <c r="T56" s="18">
        <v>99.9</v>
      </c>
    </row>
    <row r="57" spans="1:20">
      <c r="A57" s="15" t="s">
        <v>155</v>
      </c>
      <c r="B57" s="16">
        <v>533820</v>
      </c>
      <c r="C57" s="16">
        <v>344700</v>
      </c>
      <c r="D57" s="16">
        <v>4534</v>
      </c>
      <c r="E57" s="16">
        <v>5568</v>
      </c>
      <c r="F57" s="16">
        <v>439</v>
      </c>
      <c r="G57" s="16">
        <v>4889</v>
      </c>
      <c r="H57" s="33">
        <v>48076</v>
      </c>
      <c r="I57" s="33">
        <v>313057</v>
      </c>
      <c r="J57" s="33">
        <v>99405</v>
      </c>
      <c r="K57" s="15" t="s">
        <v>155</v>
      </c>
      <c r="L57" s="33">
        <v>421132</v>
      </c>
      <c r="M57" s="33">
        <v>25111</v>
      </c>
      <c r="N57" s="33">
        <v>434415</v>
      </c>
      <c r="O57" s="33">
        <v>121358</v>
      </c>
      <c r="P57" s="17">
        <f t="shared" si="1"/>
        <v>0.27935959854056602</v>
      </c>
      <c r="Q57" s="16">
        <v>97009</v>
      </c>
      <c r="R57" s="17">
        <f t="shared" si="2"/>
        <v>0.22330950818917394</v>
      </c>
      <c r="S57" s="15"/>
      <c r="T57" s="18">
        <v>100.4</v>
      </c>
    </row>
    <row r="58" spans="1:20">
      <c r="A58" s="15" t="s">
        <v>156</v>
      </c>
      <c r="B58" s="16">
        <v>558718</v>
      </c>
      <c r="C58" s="16">
        <v>347768</v>
      </c>
      <c r="D58" s="16">
        <v>5319</v>
      </c>
      <c r="E58" s="16">
        <v>2387</v>
      </c>
      <c r="F58" s="16">
        <v>721</v>
      </c>
      <c r="G58" s="16">
        <v>5422</v>
      </c>
      <c r="H58" s="33">
        <v>58131</v>
      </c>
      <c r="I58" s="33">
        <v>315314</v>
      </c>
      <c r="J58" s="33">
        <v>103593</v>
      </c>
      <c r="K58" s="15" t="s">
        <v>156</v>
      </c>
      <c r="L58" s="33">
        <v>450373</v>
      </c>
      <c r="M58" s="33">
        <v>23849</v>
      </c>
      <c r="N58" s="33">
        <v>455125</v>
      </c>
      <c r="O58" s="33">
        <v>139811</v>
      </c>
      <c r="P58" s="17">
        <f t="shared" si="1"/>
        <v>0.30719252952485582</v>
      </c>
      <c r="Q58" s="16">
        <v>121135</v>
      </c>
      <c r="R58" s="17">
        <f t="shared" si="2"/>
        <v>0.26615764899752814</v>
      </c>
      <c r="S58" s="15"/>
      <c r="T58" s="18">
        <v>101.3</v>
      </c>
    </row>
    <row r="59" spans="1:20">
      <c r="A59" s="15" t="s">
        <v>157</v>
      </c>
      <c r="B59" s="16"/>
      <c r="C59" s="16"/>
      <c r="D59" s="16"/>
      <c r="E59" s="16"/>
      <c r="F59" s="16"/>
      <c r="G59" s="16"/>
      <c r="H59" s="33"/>
      <c r="I59" s="33"/>
      <c r="J59" s="33"/>
      <c r="K59" s="15" t="s">
        <v>157</v>
      </c>
      <c r="L59" s="33"/>
      <c r="M59" s="33"/>
      <c r="N59" s="33"/>
      <c r="O59" s="33"/>
      <c r="P59" s="17"/>
      <c r="Q59" s="16"/>
      <c r="R59" s="17"/>
      <c r="S59" s="15"/>
      <c r="T59" s="18">
        <v>101.8</v>
      </c>
    </row>
    <row r="60" spans="1:20">
      <c r="A60" s="15" t="s">
        <v>158</v>
      </c>
      <c r="B60" s="16"/>
      <c r="C60" s="16"/>
      <c r="D60" s="16"/>
      <c r="E60" s="16"/>
      <c r="F60" s="16"/>
      <c r="G60" s="16"/>
      <c r="H60" s="33"/>
      <c r="I60" s="33"/>
      <c r="J60" s="33"/>
      <c r="K60" s="15" t="s">
        <v>158</v>
      </c>
      <c r="L60" s="33"/>
      <c r="M60" s="33"/>
      <c r="N60" s="33"/>
      <c r="O60" s="33"/>
      <c r="P60" s="17"/>
      <c r="Q60" s="16"/>
      <c r="R60" s="17"/>
      <c r="S60" s="15"/>
      <c r="T60" s="18"/>
    </row>
  </sheetData>
  <mergeCells count="8">
    <mergeCell ref="C3:D3"/>
    <mergeCell ref="E3:F3"/>
    <mergeCell ref="L3:M3"/>
    <mergeCell ref="E5:F5"/>
    <mergeCell ref="E9:F9"/>
    <mergeCell ref="E6:F6"/>
    <mergeCell ref="E7:F7"/>
    <mergeCell ref="E8:F8"/>
  </mergeCells>
  <phoneticPr fontId="1"/>
  <pageMargins left="0.7" right="0.7" top="0.75" bottom="0.75" header="0.3" footer="0.3"/>
  <pageSetup paperSize="9" scale="64" orientation="portrait" r:id="rId1"/>
  <colBreaks count="1" manualBreakCount="1">
    <brk id="10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796E-40F4-4C1E-B701-B8C9433C321D}">
  <dimension ref="A1:G23"/>
  <sheetViews>
    <sheetView topLeftCell="A3" workbookViewId="0">
      <selection activeCell="J14" sqref="J14"/>
    </sheetView>
  </sheetViews>
  <sheetFormatPr defaultRowHeight="18"/>
  <cols>
    <col min="1" max="1" width="2.4140625" style="136" customWidth="1"/>
    <col min="2" max="8" width="16.08203125" style="136" customWidth="1"/>
    <col min="9" max="256" width="9" style="136"/>
    <col min="257" max="257" width="2.4140625" style="136" customWidth="1"/>
    <col min="258" max="264" width="16.08203125" style="136" customWidth="1"/>
    <col min="265" max="512" width="9" style="136"/>
    <col min="513" max="513" width="2.4140625" style="136" customWidth="1"/>
    <col min="514" max="520" width="16.08203125" style="136" customWidth="1"/>
    <col min="521" max="768" width="9" style="136"/>
    <col min="769" max="769" width="2.4140625" style="136" customWidth="1"/>
    <col min="770" max="776" width="16.08203125" style="136" customWidth="1"/>
    <col min="777" max="1024" width="9" style="136"/>
    <col min="1025" max="1025" width="2.4140625" style="136" customWidth="1"/>
    <col min="1026" max="1032" width="16.08203125" style="136" customWidth="1"/>
    <col min="1033" max="1280" width="9" style="136"/>
    <col min="1281" max="1281" width="2.4140625" style="136" customWidth="1"/>
    <col min="1282" max="1288" width="16.08203125" style="136" customWidth="1"/>
    <col min="1289" max="1536" width="9" style="136"/>
    <col min="1537" max="1537" width="2.4140625" style="136" customWidth="1"/>
    <col min="1538" max="1544" width="16.08203125" style="136" customWidth="1"/>
    <col min="1545" max="1792" width="9" style="136"/>
    <col min="1793" max="1793" width="2.4140625" style="136" customWidth="1"/>
    <col min="1794" max="1800" width="16.08203125" style="136" customWidth="1"/>
    <col min="1801" max="2048" width="9" style="136"/>
    <col min="2049" max="2049" width="2.4140625" style="136" customWidth="1"/>
    <col min="2050" max="2056" width="16.08203125" style="136" customWidth="1"/>
    <col min="2057" max="2304" width="9" style="136"/>
    <col min="2305" max="2305" width="2.4140625" style="136" customWidth="1"/>
    <col min="2306" max="2312" width="16.08203125" style="136" customWidth="1"/>
    <col min="2313" max="2560" width="9" style="136"/>
    <col min="2561" max="2561" width="2.4140625" style="136" customWidth="1"/>
    <col min="2562" max="2568" width="16.08203125" style="136" customWidth="1"/>
    <col min="2569" max="2816" width="9" style="136"/>
    <col min="2817" max="2817" width="2.4140625" style="136" customWidth="1"/>
    <col min="2818" max="2824" width="16.08203125" style="136" customWidth="1"/>
    <col min="2825" max="3072" width="9" style="136"/>
    <col min="3073" max="3073" width="2.4140625" style="136" customWidth="1"/>
    <col min="3074" max="3080" width="16.08203125" style="136" customWidth="1"/>
    <col min="3081" max="3328" width="9" style="136"/>
    <col min="3329" max="3329" width="2.4140625" style="136" customWidth="1"/>
    <col min="3330" max="3336" width="16.08203125" style="136" customWidth="1"/>
    <col min="3337" max="3584" width="9" style="136"/>
    <col min="3585" max="3585" width="2.4140625" style="136" customWidth="1"/>
    <col min="3586" max="3592" width="16.08203125" style="136" customWidth="1"/>
    <col min="3593" max="3840" width="9" style="136"/>
    <col min="3841" max="3841" width="2.4140625" style="136" customWidth="1"/>
    <col min="3842" max="3848" width="16.08203125" style="136" customWidth="1"/>
    <col min="3849" max="4096" width="9" style="136"/>
    <col min="4097" max="4097" width="2.4140625" style="136" customWidth="1"/>
    <col min="4098" max="4104" width="16.08203125" style="136" customWidth="1"/>
    <col min="4105" max="4352" width="9" style="136"/>
    <col min="4353" max="4353" width="2.4140625" style="136" customWidth="1"/>
    <col min="4354" max="4360" width="16.08203125" style="136" customWidth="1"/>
    <col min="4361" max="4608" width="9" style="136"/>
    <col min="4609" max="4609" width="2.4140625" style="136" customWidth="1"/>
    <col min="4610" max="4616" width="16.08203125" style="136" customWidth="1"/>
    <col min="4617" max="4864" width="9" style="136"/>
    <col min="4865" max="4865" width="2.4140625" style="136" customWidth="1"/>
    <col min="4866" max="4872" width="16.08203125" style="136" customWidth="1"/>
    <col min="4873" max="5120" width="9" style="136"/>
    <col min="5121" max="5121" width="2.4140625" style="136" customWidth="1"/>
    <col min="5122" max="5128" width="16.08203125" style="136" customWidth="1"/>
    <col min="5129" max="5376" width="9" style="136"/>
    <col min="5377" max="5377" width="2.4140625" style="136" customWidth="1"/>
    <col min="5378" max="5384" width="16.08203125" style="136" customWidth="1"/>
    <col min="5385" max="5632" width="9" style="136"/>
    <col min="5633" max="5633" width="2.4140625" style="136" customWidth="1"/>
    <col min="5634" max="5640" width="16.08203125" style="136" customWidth="1"/>
    <col min="5641" max="5888" width="9" style="136"/>
    <col min="5889" max="5889" width="2.4140625" style="136" customWidth="1"/>
    <col min="5890" max="5896" width="16.08203125" style="136" customWidth="1"/>
    <col min="5897" max="6144" width="9" style="136"/>
    <col min="6145" max="6145" width="2.4140625" style="136" customWidth="1"/>
    <col min="6146" max="6152" width="16.08203125" style="136" customWidth="1"/>
    <col min="6153" max="6400" width="9" style="136"/>
    <col min="6401" max="6401" width="2.4140625" style="136" customWidth="1"/>
    <col min="6402" max="6408" width="16.08203125" style="136" customWidth="1"/>
    <col min="6409" max="6656" width="9" style="136"/>
    <col min="6657" max="6657" width="2.4140625" style="136" customWidth="1"/>
    <col min="6658" max="6664" width="16.08203125" style="136" customWidth="1"/>
    <col min="6665" max="6912" width="9" style="136"/>
    <col min="6913" max="6913" width="2.4140625" style="136" customWidth="1"/>
    <col min="6914" max="6920" width="16.08203125" style="136" customWidth="1"/>
    <col min="6921" max="7168" width="9" style="136"/>
    <col min="7169" max="7169" width="2.4140625" style="136" customWidth="1"/>
    <col min="7170" max="7176" width="16.08203125" style="136" customWidth="1"/>
    <col min="7177" max="7424" width="9" style="136"/>
    <col min="7425" max="7425" width="2.4140625" style="136" customWidth="1"/>
    <col min="7426" max="7432" width="16.08203125" style="136" customWidth="1"/>
    <col min="7433" max="7680" width="9" style="136"/>
    <col min="7681" max="7681" width="2.4140625" style="136" customWidth="1"/>
    <col min="7682" max="7688" width="16.08203125" style="136" customWidth="1"/>
    <col min="7689" max="7936" width="9" style="136"/>
    <col min="7937" max="7937" width="2.4140625" style="136" customWidth="1"/>
    <col min="7938" max="7944" width="16.08203125" style="136" customWidth="1"/>
    <col min="7945" max="8192" width="9" style="136"/>
    <col min="8193" max="8193" width="2.4140625" style="136" customWidth="1"/>
    <col min="8194" max="8200" width="16.08203125" style="136" customWidth="1"/>
    <col min="8201" max="8448" width="9" style="136"/>
    <col min="8449" max="8449" width="2.4140625" style="136" customWidth="1"/>
    <col min="8450" max="8456" width="16.08203125" style="136" customWidth="1"/>
    <col min="8457" max="8704" width="9" style="136"/>
    <col min="8705" max="8705" width="2.4140625" style="136" customWidth="1"/>
    <col min="8706" max="8712" width="16.08203125" style="136" customWidth="1"/>
    <col min="8713" max="8960" width="9" style="136"/>
    <col min="8961" max="8961" width="2.4140625" style="136" customWidth="1"/>
    <col min="8962" max="8968" width="16.08203125" style="136" customWidth="1"/>
    <col min="8969" max="9216" width="9" style="136"/>
    <col min="9217" max="9217" width="2.4140625" style="136" customWidth="1"/>
    <col min="9218" max="9224" width="16.08203125" style="136" customWidth="1"/>
    <col min="9225" max="9472" width="9" style="136"/>
    <col min="9473" max="9473" width="2.4140625" style="136" customWidth="1"/>
    <col min="9474" max="9480" width="16.08203125" style="136" customWidth="1"/>
    <col min="9481" max="9728" width="9" style="136"/>
    <col min="9729" max="9729" width="2.4140625" style="136" customWidth="1"/>
    <col min="9730" max="9736" width="16.08203125" style="136" customWidth="1"/>
    <col min="9737" max="9984" width="9" style="136"/>
    <col min="9985" max="9985" width="2.4140625" style="136" customWidth="1"/>
    <col min="9986" max="9992" width="16.08203125" style="136" customWidth="1"/>
    <col min="9993" max="10240" width="9" style="136"/>
    <col min="10241" max="10241" width="2.4140625" style="136" customWidth="1"/>
    <col min="10242" max="10248" width="16.08203125" style="136" customWidth="1"/>
    <col min="10249" max="10496" width="9" style="136"/>
    <col min="10497" max="10497" width="2.4140625" style="136" customWidth="1"/>
    <col min="10498" max="10504" width="16.08203125" style="136" customWidth="1"/>
    <col min="10505" max="10752" width="9" style="136"/>
    <col min="10753" max="10753" width="2.4140625" style="136" customWidth="1"/>
    <col min="10754" max="10760" width="16.08203125" style="136" customWidth="1"/>
    <col min="10761" max="11008" width="9" style="136"/>
    <col min="11009" max="11009" width="2.4140625" style="136" customWidth="1"/>
    <col min="11010" max="11016" width="16.08203125" style="136" customWidth="1"/>
    <col min="11017" max="11264" width="9" style="136"/>
    <col min="11265" max="11265" width="2.4140625" style="136" customWidth="1"/>
    <col min="11266" max="11272" width="16.08203125" style="136" customWidth="1"/>
    <col min="11273" max="11520" width="9" style="136"/>
    <col min="11521" max="11521" width="2.4140625" style="136" customWidth="1"/>
    <col min="11522" max="11528" width="16.08203125" style="136" customWidth="1"/>
    <col min="11529" max="11776" width="9" style="136"/>
    <col min="11777" max="11777" width="2.4140625" style="136" customWidth="1"/>
    <col min="11778" max="11784" width="16.08203125" style="136" customWidth="1"/>
    <col min="11785" max="12032" width="9" style="136"/>
    <col min="12033" max="12033" width="2.4140625" style="136" customWidth="1"/>
    <col min="12034" max="12040" width="16.08203125" style="136" customWidth="1"/>
    <col min="12041" max="12288" width="9" style="136"/>
    <col min="12289" max="12289" width="2.4140625" style="136" customWidth="1"/>
    <col min="12290" max="12296" width="16.08203125" style="136" customWidth="1"/>
    <col min="12297" max="12544" width="9" style="136"/>
    <col min="12545" max="12545" width="2.4140625" style="136" customWidth="1"/>
    <col min="12546" max="12552" width="16.08203125" style="136" customWidth="1"/>
    <col min="12553" max="12800" width="9" style="136"/>
    <col min="12801" max="12801" width="2.4140625" style="136" customWidth="1"/>
    <col min="12802" max="12808" width="16.08203125" style="136" customWidth="1"/>
    <col min="12809" max="13056" width="9" style="136"/>
    <col min="13057" max="13057" width="2.4140625" style="136" customWidth="1"/>
    <col min="13058" max="13064" width="16.08203125" style="136" customWidth="1"/>
    <col min="13065" max="13312" width="9" style="136"/>
    <col min="13313" max="13313" width="2.4140625" style="136" customWidth="1"/>
    <col min="13314" max="13320" width="16.08203125" style="136" customWidth="1"/>
    <col min="13321" max="13568" width="9" style="136"/>
    <col min="13569" max="13569" width="2.4140625" style="136" customWidth="1"/>
    <col min="13570" max="13576" width="16.08203125" style="136" customWidth="1"/>
    <col min="13577" max="13824" width="9" style="136"/>
    <col min="13825" max="13825" width="2.4140625" style="136" customWidth="1"/>
    <col min="13826" max="13832" width="16.08203125" style="136" customWidth="1"/>
    <col min="13833" max="14080" width="9" style="136"/>
    <col min="14081" max="14081" width="2.4140625" style="136" customWidth="1"/>
    <col min="14082" max="14088" width="16.08203125" style="136" customWidth="1"/>
    <col min="14089" max="14336" width="9" style="136"/>
    <col min="14337" max="14337" width="2.4140625" style="136" customWidth="1"/>
    <col min="14338" max="14344" width="16.08203125" style="136" customWidth="1"/>
    <col min="14345" max="14592" width="9" style="136"/>
    <col min="14593" max="14593" width="2.4140625" style="136" customWidth="1"/>
    <col min="14594" max="14600" width="16.08203125" style="136" customWidth="1"/>
    <col min="14601" max="14848" width="9" style="136"/>
    <col min="14849" max="14849" width="2.4140625" style="136" customWidth="1"/>
    <col min="14850" max="14856" width="16.08203125" style="136" customWidth="1"/>
    <col min="14857" max="15104" width="9" style="136"/>
    <col min="15105" max="15105" width="2.4140625" style="136" customWidth="1"/>
    <col min="15106" max="15112" width="16.08203125" style="136" customWidth="1"/>
    <col min="15113" max="15360" width="9" style="136"/>
    <col min="15361" max="15361" width="2.4140625" style="136" customWidth="1"/>
    <col min="15362" max="15368" width="16.08203125" style="136" customWidth="1"/>
    <col min="15369" max="15616" width="9" style="136"/>
    <col min="15617" max="15617" width="2.4140625" style="136" customWidth="1"/>
    <col min="15618" max="15624" width="16.08203125" style="136" customWidth="1"/>
    <col min="15625" max="15872" width="9" style="136"/>
    <col min="15873" max="15873" width="2.4140625" style="136" customWidth="1"/>
    <col min="15874" max="15880" width="16.08203125" style="136" customWidth="1"/>
    <col min="15881" max="16128" width="9" style="136"/>
    <col min="16129" max="16129" width="2.4140625" style="136" customWidth="1"/>
    <col min="16130" max="16136" width="16.08203125" style="136" customWidth="1"/>
    <col min="16137" max="16384" width="9" style="136"/>
  </cols>
  <sheetData>
    <row r="1" spans="1:7">
      <c r="A1" s="136" t="s">
        <v>533</v>
      </c>
    </row>
    <row r="3" spans="1:7">
      <c r="G3" s="231" t="s">
        <v>534</v>
      </c>
    </row>
    <row r="4" spans="1:7" s="124" customFormat="1" ht="72">
      <c r="B4" s="128"/>
      <c r="C4" s="128" t="s">
        <v>535</v>
      </c>
      <c r="D4" s="128" t="s">
        <v>536</v>
      </c>
      <c r="E4" s="128" t="s">
        <v>537</v>
      </c>
      <c r="F4" s="228" t="s">
        <v>538</v>
      </c>
      <c r="G4" s="128" t="s">
        <v>539</v>
      </c>
    </row>
    <row r="5" spans="1:7">
      <c r="B5" s="248" t="s">
        <v>540</v>
      </c>
      <c r="C5" s="253">
        <v>10.3</v>
      </c>
      <c r="D5" s="253">
        <v>54.5</v>
      </c>
      <c r="E5" s="253">
        <v>9.6</v>
      </c>
      <c r="F5" s="253">
        <v>10.9</v>
      </c>
      <c r="G5" s="253">
        <v>12</v>
      </c>
    </row>
    <row r="6" spans="1:7">
      <c r="B6" s="228" t="s">
        <v>541</v>
      </c>
      <c r="C6" s="253">
        <v>11.9</v>
      </c>
      <c r="D6" s="253">
        <v>51.4</v>
      </c>
      <c r="E6" s="253">
        <v>11.1</v>
      </c>
      <c r="F6" s="253">
        <v>12.9</v>
      </c>
      <c r="G6" s="253">
        <v>13.2</v>
      </c>
    </row>
    <row r="7" spans="1:7">
      <c r="B7" s="228" t="s">
        <v>542</v>
      </c>
      <c r="C7" s="253">
        <v>11.6</v>
      </c>
      <c r="D7" s="253">
        <v>50.1</v>
      </c>
      <c r="E7" s="253">
        <v>10.7</v>
      </c>
      <c r="F7" s="253">
        <v>12.8</v>
      </c>
      <c r="G7" s="253">
        <v>13.5</v>
      </c>
    </row>
    <row r="8" spans="1:7">
      <c r="B8" s="228" t="s">
        <v>543</v>
      </c>
      <c r="C8" s="253">
        <v>11.3</v>
      </c>
      <c r="D8" s="253">
        <v>53.5</v>
      </c>
      <c r="E8" s="253">
        <v>10.199999999999999</v>
      </c>
      <c r="F8" s="253">
        <v>12.2</v>
      </c>
      <c r="G8" s="253">
        <v>13.8</v>
      </c>
    </row>
    <row r="9" spans="1:7">
      <c r="B9" s="228" t="s">
        <v>544</v>
      </c>
      <c r="C9" s="253">
        <v>12.2</v>
      </c>
      <c r="D9" s="253">
        <v>63.1</v>
      </c>
      <c r="E9" s="253">
        <v>10.8</v>
      </c>
      <c r="F9" s="253">
        <v>13.4</v>
      </c>
      <c r="G9" s="253">
        <v>14.6</v>
      </c>
    </row>
    <row r="10" spans="1:7">
      <c r="B10" s="228" t="s">
        <v>545</v>
      </c>
      <c r="C10" s="253">
        <v>13</v>
      </c>
      <c r="D10" s="253">
        <v>58.2</v>
      </c>
      <c r="E10" s="253">
        <v>11.5</v>
      </c>
      <c r="F10" s="253">
        <v>14.4</v>
      </c>
      <c r="G10" s="253">
        <v>15.3</v>
      </c>
    </row>
    <row r="11" spans="1:7">
      <c r="B11" s="228" t="s">
        <v>546</v>
      </c>
      <c r="C11" s="253">
        <v>12.5</v>
      </c>
      <c r="D11" s="253">
        <v>58.7</v>
      </c>
      <c r="E11" s="253">
        <v>10.5</v>
      </c>
      <c r="F11" s="253">
        <v>13.7</v>
      </c>
      <c r="G11" s="253">
        <v>14.9</v>
      </c>
    </row>
    <row r="12" spans="1:7">
      <c r="B12" s="228" t="s">
        <v>547</v>
      </c>
      <c r="C12" s="253">
        <v>12.2</v>
      </c>
      <c r="D12" s="253">
        <v>54.3</v>
      </c>
      <c r="E12" s="253">
        <v>10.199999999999999</v>
      </c>
      <c r="F12" s="253">
        <v>14.2</v>
      </c>
      <c r="G12" s="253">
        <v>15.7</v>
      </c>
    </row>
    <row r="13" spans="1:7" s="254" customFormat="1">
      <c r="B13" s="255" t="s">
        <v>548</v>
      </c>
      <c r="C13" s="256">
        <v>14.6</v>
      </c>
      <c r="D13" s="256">
        <v>50.8</v>
      </c>
      <c r="E13" s="256">
        <v>12.7</v>
      </c>
      <c r="F13" s="256">
        <v>15.7</v>
      </c>
      <c r="G13" s="256">
        <v>16</v>
      </c>
    </row>
    <row r="14" spans="1:7">
      <c r="B14" s="228" t="s">
        <v>549</v>
      </c>
      <c r="C14" s="253">
        <v>15.1</v>
      </c>
      <c r="D14" s="253">
        <v>54.6</v>
      </c>
      <c r="E14" s="253">
        <v>12.4</v>
      </c>
      <c r="F14" s="253">
        <v>16.3</v>
      </c>
      <c r="G14" s="253">
        <v>16.100000000000001</v>
      </c>
    </row>
    <row r="15" spans="1:7">
      <c r="B15" s="228" t="s">
        <v>550</v>
      </c>
      <c r="C15" s="253">
        <v>12.9</v>
      </c>
      <c r="D15" s="253">
        <v>50.8</v>
      </c>
      <c r="E15" s="253">
        <v>10.7</v>
      </c>
      <c r="F15" s="253">
        <v>13.9</v>
      </c>
      <c r="G15" s="253">
        <v>15.7</v>
      </c>
    </row>
    <row r="17" spans="2:2">
      <c r="B17" s="257" t="s">
        <v>551</v>
      </c>
    </row>
    <row r="18" spans="2:2">
      <c r="B18" s="257" t="s">
        <v>552</v>
      </c>
    </row>
    <row r="19" spans="2:2">
      <c r="B19" s="257" t="s">
        <v>553</v>
      </c>
    </row>
    <row r="20" spans="2:2">
      <c r="B20" s="257" t="s">
        <v>554</v>
      </c>
    </row>
    <row r="21" spans="2:2">
      <c r="B21" s="257" t="s">
        <v>555</v>
      </c>
    </row>
    <row r="22" spans="2:2">
      <c r="B22" s="257" t="s">
        <v>556</v>
      </c>
    </row>
    <row r="23" spans="2:2">
      <c r="B23" s="257" t="s">
        <v>557</v>
      </c>
    </row>
  </sheetData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497D3-DFAB-4233-AF3A-B7AAF337D44F}">
  <sheetPr>
    <pageSetUpPr fitToPage="1"/>
  </sheetPr>
  <dimension ref="A1:F42"/>
  <sheetViews>
    <sheetView topLeftCell="A25" workbookViewId="0">
      <selection activeCell="K39" sqref="K39"/>
    </sheetView>
  </sheetViews>
  <sheetFormatPr defaultRowHeight="18"/>
  <cols>
    <col min="2" max="2" width="15.08203125" style="2" customWidth="1"/>
    <col min="3" max="3" width="9" style="2"/>
  </cols>
  <sheetData>
    <row r="1" spans="1:6">
      <c r="A1" t="s">
        <v>104</v>
      </c>
      <c r="B1" t="s">
        <v>105</v>
      </c>
    </row>
    <row r="3" spans="1:6">
      <c r="A3" t="s">
        <v>106</v>
      </c>
    </row>
    <row r="4" spans="1:6">
      <c r="A4" s="15"/>
      <c r="B4" s="61" t="s">
        <v>107</v>
      </c>
      <c r="C4" s="61" t="s">
        <v>108</v>
      </c>
    </row>
    <row r="5" spans="1:6">
      <c r="A5" s="15" t="s">
        <v>109</v>
      </c>
      <c r="B5" s="61">
        <v>51</v>
      </c>
      <c r="C5" s="61">
        <v>2312</v>
      </c>
    </row>
    <row r="6" spans="1:6">
      <c r="A6" s="15" t="s">
        <v>110</v>
      </c>
      <c r="B6" s="61">
        <v>459</v>
      </c>
      <c r="C6" s="61">
        <v>3418</v>
      </c>
    </row>
    <row r="7" spans="1:6">
      <c r="A7" s="15" t="s">
        <v>111</v>
      </c>
      <c r="B7" s="61">
        <v>195</v>
      </c>
      <c r="C7" s="61">
        <v>3639</v>
      </c>
    </row>
    <row r="8" spans="1:6">
      <c r="A8" s="15" t="s">
        <v>112</v>
      </c>
      <c r="B8" s="61">
        <v>131</v>
      </c>
      <c r="C8" s="61">
        <v>3766</v>
      </c>
    </row>
    <row r="9" spans="1:6">
      <c r="A9" s="15" t="s">
        <v>113</v>
      </c>
      <c r="B9" s="61">
        <v>148</v>
      </c>
      <c r="C9" s="61">
        <v>3628</v>
      </c>
    </row>
    <row r="10" spans="1:6">
      <c r="A10" s="15" t="s">
        <v>114</v>
      </c>
      <c r="B10" s="61">
        <v>148</v>
      </c>
      <c r="C10" s="61">
        <v>3399</v>
      </c>
    </row>
    <row r="11" spans="1:6">
      <c r="A11" s="15" t="s">
        <v>115</v>
      </c>
      <c r="B11" s="61">
        <v>114</v>
      </c>
      <c r="C11" s="61">
        <v>3247</v>
      </c>
    </row>
    <row r="12" spans="1:6">
      <c r="A12" s="15" t="s">
        <v>116</v>
      </c>
      <c r="B12" s="61">
        <v>197</v>
      </c>
      <c r="C12" s="61">
        <v>3208</v>
      </c>
      <c r="F12" t="s">
        <v>147</v>
      </c>
    </row>
    <row r="13" spans="1:6">
      <c r="A13" s="15" t="s">
        <v>117</v>
      </c>
      <c r="B13" s="61">
        <v>297</v>
      </c>
      <c r="C13" s="61">
        <v>2886</v>
      </c>
    </row>
    <row r="14" spans="1:6">
      <c r="A14" s="15" t="s">
        <v>118</v>
      </c>
      <c r="B14" s="61">
        <v>462</v>
      </c>
      <c r="C14" s="61">
        <v>3056</v>
      </c>
    </row>
    <row r="15" spans="1:6">
      <c r="A15" s="15" t="s">
        <v>119</v>
      </c>
      <c r="B15" s="61">
        <v>715</v>
      </c>
      <c r="C15" s="61">
        <v>3231</v>
      </c>
    </row>
    <row r="16" spans="1:6">
      <c r="A16" s="15" t="s">
        <v>120</v>
      </c>
      <c r="B16" s="61">
        <v>655</v>
      </c>
      <c r="C16" s="61">
        <v>3954</v>
      </c>
    </row>
    <row r="17" spans="1:3">
      <c r="A17" s="15" t="s">
        <v>121</v>
      </c>
      <c r="B17" s="61">
        <v>676</v>
      </c>
      <c r="C17" s="61">
        <v>3912</v>
      </c>
    </row>
    <row r="18" spans="1:3">
      <c r="A18" s="15" t="s">
        <v>122</v>
      </c>
      <c r="B18" s="61">
        <v>672</v>
      </c>
      <c r="C18" s="61">
        <v>4417</v>
      </c>
    </row>
    <row r="19" spans="1:3">
      <c r="A19" s="15" t="s">
        <v>123</v>
      </c>
      <c r="B19" s="61">
        <v>754</v>
      </c>
      <c r="C19" s="61">
        <v>5135</v>
      </c>
    </row>
    <row r="20" spans="1:3">
      <c r="A20" s="15" t="s">
        <v>124</v>
      </c>
      <c r="B20" s="61">
        <v>916</v>
      </c>
      <c r="C20" s="61">
        <v>5409</v>
      </c>
    </row>
    <row r="21" spans="1:3">
      <c r="A21" s="15" t="s">
        <v>125</v>
      </c>
      <c r="B21" s="61">
        <v>1170</v>
      </c>
      <c r="C21" s="61">
        <v>5631</v>
      </c>
    </row>
    <row r="22" spans="1:3">
      <c r="A22" s="15" t="s">
        <v>126</v>
      </c>
      <c r="B22" s="61">
        <v>1156</v>
      </c>
      <c r="C22" s="61">
        <v>6436</v>
      </c>
    </row>
    <row r="23" spans="1:3">
      <c r="A23" s="15" t="s">
        <v>127</v>
      </c>
      <c r="B23" s="61">
        <v>1273</v>
      </c>
      <c r="C23" s="61">
        <v>6673</v>
      </c>
    </row>
    <row r="24" spans="1:3">
      <c r="A24" s="15" t="s">
        <v>128</v>
      </c>
      <c r="B24" s="61">
        <v>1657</v>
      </c>
      <c r="C24" s="61">
        <v>8633</v>
      </c>
    </row>
    <row r="25" spans="1:3">
      <c r="A25" s="15" t="s">
        <v>129</v>
      </c>
      <c r="B25" s="61">
        <v>1686</v>
      </c>
      <c r="C25" s="61">
        <v>10353</v>
      </c>
    </row>
    <row r="26" spans="1:3">
      <c r="A26" s="15" t="s">
        <v>130</v>
      </c>
      <c r="B26" s="61">
        <v>1726</v>
      </c>
      <c r="C26" s="61">
        <v>16377</v>
      </c>
    </row>
    <row r="27" spans="1:3">
      <c r="A27" s="15" t="s">
        <v>131</v>
      </c>
      <c r="B27" s="61">
        <v>1394</v>
      </c>
      <c r="C27" s="61">
        <v>18780</v>
      </c>
    </row>
    <row r="28" spans="1:3">
      <c r="A28" s="15" t="s">
        <v>132</v>
      </c>
      <c r="B28" s="61"/>
      <c r="C28" s="61"/>
    </row>
    <row r="29" spans="1:3">
      <c r="A29" s="15" t="s">
        <v>133</v>
      </c>
      <c r="B29" s="61"/>
      <c r="C29" s="61"/>
    </row>
    <row r="30" spans="1:3">
      <c r="A30" s="15" t="s">
        <v>134</v>
      </c>
      <c r="B30" s="61"/>
      <c r="C30" s="61"/>
    </row>
    <row r="31" spans="1:3">
      <c r="A31" s="15" t="s">
        <v>135</v>
      </c>
      <c r="B31" s="61"/>
      <c r="C31" s="61"/>
    </row>
    <row r="32" spans="1:3">
      <c r="A32" s="15" t="s">
        <v>136</v>
      </c>
      <c r="B32" s="61"/>
      <c r="C32" s="61"/>
    </row>
    <row r="33" spans="1:3">
      <c r="A33" s="15" t="s">
        <v>137</v>
      </c>
      <c r="B33" s="61"/>
      <c r="C33" s="61"/>
    </row>
    <row r="34" spans="1:3">
      <c r="A34" s="15" t="s">
        <v>138</v>
      </c>
      <c r="B34" s="61"/>
      <c r="C34" s="61"/>
    </row>
    <row r="35" spans="1:3">
      <c r="A35" s="15" t="s">
        <v>139</v>
      </c>
      <c r="B35" s="61"/>
      <c r="C35" s="61"/>
    </row>
    <row r="36" spans="1:3">
      <c r="A36" s="15" t="s">
        <v>140</v>
      </c>
      <c r="B36" s="61"/>
      <c r="C36" s="61"/>
    </row>
    <row r="37" spans="1:3">
      <c r="A37" s="15" t="s">
        <v>141</v>
      </c>
      <c r="B37" s="61"/>
      <c r="C37" s="61"/>
    </row>
    <row r="38" spans="1:3">
      <c r="A38" s="15" t="s">
        <v>142</v>
      </c>
      <c r="B38" s="61"/>
      <c r="C38" s="61"/>
    </row>
    <row r="39" spans="1:3">
      <c r="A39" s="15" t="s">
        <v>143</v>
      </c>
      <c r="B39" s="61"/>
      <c r="C39" s="61"/>
    </row>
    <row r="40" spans="1:3">
      <c r="A40" s="15" t="s">
        <v>144</v>
      </c>
      <c r="B40" s="61"/>
      <c r="C40" s="61"/>
    </row>
    <row r="41" spans="1:3">
      <c r="A41" s="15" t="s">
        <v>145</v>
      </c>
      <c r="B41" s="61"/>
      <c r="C41" s="61"/>
    </row>
    <row r="42" spans="1:3">
      <c r="A42" s="15" t="s">
        <v>146</v>
      </c>
      <c r="B42" s="61"/>
      <c r="C42" s="61"/>
    </row>
  </sheetData>
  <phoneticPr fontId="1"/>
  <pageMargins left="0.7" right="0.7" top="0.75" bottom="0.75" header="0.3" footer="0.3"/>
  <pageSetup paperSize="9" scale="87" fitToWidth="0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9101-11BE-4D2B-8D74-BE13F41895F7}">
  <dimension ref="A1:AQ67"/>
  <sheetViews>
    <sheetView tabSelected="1" zoomScale="96" zoomScaleNormal="96" workbookViewId="0">
      <selection activeCell="M65" sqref="M65"/>
    </sheetView>
  </sheetViews>
  <sheetFormatPr defaultRowHeight="18"/>
  <sheetData>
    <row r="1" spans="1:28">
      <c r="A1" t="s">
        <v>434</v>
      </c>
      <c r="G1" t="s">
        <v>435</v>
      </c>
      <c r="N1" t="s">
        <v>436</v>
      </c>
      <c r="U1" t="s">
        <v>437</v>
      </c>
      <c r="AB1" t="s">
        <v>438</v>
      </c>
    </row>
    <row r="16" spans="1:28">
      <c r="A16" t="s">
        <v>439</v>
      </c>
      <c r="J16" t="s">
        <v>440</v>
      </c>
      <c r="R16" t="s">
        <v>441</v>
      </c>
      <c r="Z16" t="s">
        <v>442</v>
      </c>
    </row>
    <row r="33" spans="1:33">
      <c r="A33" t="s">
        <v>443</v>
      </c>
      <c r="I33" t="s">
        <v>444</v>
      </c>
      <c r="Z33" t="s">
        <v>446</v>
      </c>
      <c r="AG33" t="s">
        <v>447</v>
      </c>
    </row>
    <row r="34" spans="1:33">
      <c r="R34" t="s">
        <v>445</v>
      </c>
    </row>
    <row r="50" spans="1:43">
      <c r="A50" t="s">
        <v>448</v>
      </c>
      <c r="I50" t="s">
        <v>449</v>
      </c>
      <c r="P50" t="s">
        <v>450</v>
      </c>
    </row>
    <row r="51" spans="1:43">
      <c r="Y51" t="s">
        <v>452</v>
      </c>
      <c r="AH51" t="s">
        <v>532</v>
      </c>
      <c r="AQ51" t="s">
        <v>558</v>
      </c>
    </row>
    <row r="65" spans="1:43">
      <c r="AQ65" t="s">
        <v>559</v>
      </c>
    </row>
    <row r="67" spans="1:43">
      <c r="A67" t="s">
        <v>560</v>
      </c>
      <c r="J67" t="s">
        <v>564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87010-09FD-4488-B724-4A007C6D10B0}">
  <sheetPr>
    <pageSetUpPr fitToPage="1"/>
  </sheetPr>
  <dimension ref="A1:AM60"/>
  <sheetViews>
    <sheetView view="pageBreakPreview" topLeftCell="M63" zoomScale="60" zoomScaleNormal="100" workbookViewId="0">
      <selection activeCell="AA43" activeCellId="1" sqref="AA4:AD4 AA43:AD50"/>
    </sheetView>
  </sheetViews>
  <sheetFormatPr defaultRowHeight="18"/>
  <cols>
    <col min="2" max="4" width="8.6640625" style="5"/>
    <col min="5" max="5" width="14.33203125" style="5" customWidth="1"/>
    <col min="6" max="6" width="7.58203125" style="5" customWidth="1"/>
    <col min="7" max="7" width="8.6640625" style="5"/>
    <col min="8" max="8" width="8.6640625" style="32"/>
    <col min="9" max="10" width="8.6640625" style="36"/>
    <col min="12" max="13" width="8.6640625" style="36"/>
    <col min="14" max="14" width="9.75" style="36" customWidth="1"/>
    <col min="15" max="15" width="10.6640625" style="36" customWidth="1"/>
    <col min="16" max="16" width="8.6640625" style="1"/>
    <col min="17" max="17" width="8.6640625" style="5"/>
    <col min="18" max="18" width="9" style="1" customWidth="1"/>
    <col min="19" max="19" width="2.75" customWidth="1"/>
    <col min="20" max="20" width="16.33203125" style="14" customWidth="1"/>
    <col min="24" max="24" width="8.6640625" style="1"/>
    <col min="25" max="25" width="11.33203125" style="1" customWidth="1"/>
    <col min="28" max="28" width="9.75" style="36" customWidth="1"/>
    <col min="29" max="29" width="14.33203125" style="5" customWidth="1"/>
    <col min="30" max="30" width="7.58203125" style="5" customWidth="1"/>
    <col min="31" max="31" width="13.1640625" style="5" customWidth="1"/>
    <col min="32" max="32" width="13.6640625" style="32" customWidth="1"/>
    <col min="35" max="35" width="12.58203125" customWidth="1"/>
    <col min="36" max="36" width="13.5" customWidth="1"/>
    <col min="39" max="39" width="16.33203125" style="14" customWidth="1"/>
  </cols>
  <sheetData>
    <row r="1" spans="1:39">
      <c r="A1" t="s">
        <v>15</v>
      </c>
      <c r="C1" s="5" t="s">
        <v>196</v>
      </c>
      <c r="K1" t="s">
        <v>15</v>
      </c>
    </row>
    <row r="2" spans="1:39">
      <c r="A2" t="s">
        <v>197</v>
      </c>
      <c r="K2" t="s">
        <v>197</v>
      </c>
    </row>
    <row r="3" spans="1:39" s="136" customFormat="1" ht="18.399999999999999" customHeight="1">
      <c r="A3" s="136" t="s">
        <v>17</v>
      </c>
      <c r="B3" s="130" t="s">
        <v>1</v>
      </c>
      <c r="C3" s="263" t="s">
        <v>94</v>
      </c>
      <c r="D3" s="263"/>
      <c r="E3" s="263" t="s">
        <v>66</v>
      </c>
      <c r="F3" s="263"/>
      <c r="G3" s="130" t="s">
        <v>71</v>
      </c>
      <c r="H3" s="131" t="s">
        <v>72</v>
      </c>
      <c r="I3" s="132" t="s">
        <v>2</v>
      </c>
      <c r="J3" s="132" t="s">
        <v>3</v>
      </c>
      <c r="K3" s="136" t="s">
        <v>17</v>
      </c>
      <c r="L3" s="264" t="s">
        <v>93</v>
      </c>
      <c r="M3" s="264"/>
      <c r="N3" s="132" t="s">
        <v>7</v>
      </c>
      <c r="O3" s="132" t="s">
        <v>6</v>
      </c>
      <c r="P3" s="133" t="s">
        <v>8</v>
      </c>
      <c r="Q3" s="130" t="s">
        <v>10</v>
      </c>
      <c r="R3" s="133" t="s">
        <v>9</v>
      </c>
      <c r="S3" s="134"/>
      <c r="T3" s="135" t="s">
        <v>364</v>
      </c>
      <c r="W3" s="136" t="s">
        <v>17</v>
      </c>
      <c r="AA3" s="136" t="s">
        <v>17</v>
      </c>
      <c r="AC3" s="263" t="s">
        <v>66</v>
      </c>
      <c r="AD3" s="263"/>
      <c r="AE3" s="268" t="s">
        <v>73</v>
      </c>
      <c r="AF3" s="269"/>
      <c r="AG3" s="263" t="s">
        <v>66</v>
      </c>
      <c r="AH3" s="263"/>
      <c r="AI3" s="268" t="s">
        <v>73</v>
      </c>
      <c r="AJ3" s="269"/>
      <c r="AL3" s="136" t="s">
        <v>17</v>
      </c>
      <c r="AM3" s="135" t="s">
        <v>364</v>
      </c>
    </row>
    <row r="4" spans="1:39" s="124" customFormat="1" ht="37.15" customHeight="1">
      <c r="B4" s="125"/>
      <c r="C4" s="125" t="s">
        <v>67</v>
      </c>
      <c r="D4" s="125" t="s">
        <v>68</v>
      </c>
      <c r="E4" s="125" t="s">
        <v>69</v>
      </c>
      <c r="F4" s="125" t="s">
        <v>70</v>
      </c>
      <c r="G4" s="125" t="s">
        <v>194</v>
      </c>
      <c r="H4" s="126" t="s">
        <v>195</v>
      </c>
      <c r="I4" s="126"/>
      <c r="J4" s="126"/>
      <c r="L4" s="126" t="s">
        <v>4</v>
      </c>
      <c r="M4" s="126" t="s">
        <v>5</v>
      </c>
      <c r="N4" s="126"/>
      <c r="O4" s="126"/>
      <c r="P4" s="127"/>
      <c r="Q4" s="125"/>
      <c r="R4" s="127"/>
      <c r="S4" s="128"/>
      <c r="T4" s="129" t="s">
        <v>226</v>
      </c>
      <c r="X4" s="133" t="s">
        <v>8</v>
      </c>
      <c r="Y4" s="133" t="s">
        <v>9</v>
      </c>
      <c r="AB4" s="132" t="s">
        <v>7</v>
      </c>
      <c r="AC4" s="125" t="s">
        <v>69</v>
      </c>
      <c r="AD4" s="125" t="s">
        <v>70</v>
      </c>
      <c r="AE4" s="125" t="s">
        <v>367</v>
      </c>
      <c r="AF4" s="126" t="s">
        <v>368</v>
      </c>
      <c r="AG4" s="125" t="s">
        <v>69</v>
      </c>
      <c r="AH4" s="125" t="s">
        <v>70</v>
      </c>
      <c r="AI4" s="125" t="s">
        <v>367</v>
      </c>
      <c r="AJ4" s="126" t="s">
        <v>368</v>
      </c>
      <c r="AM4" s="129" t="s">
        <v>226</v>
      </c>
    </row>
    <row r="5" spans="1:39">
      <c r="A5" s="15" t="s">
        <v>0</v>
      </c>
      <c r="B5" s="16">
        <v>65141</v>
      </c>
      <c r="C5" s="16">
        <v>6973</v>
      </c>
      <c r="D5" s="16">
        <v>304</v>
      </c>
      <c r="E5" s="265">
        <v>843</v>
      </c>
      <c r="F5" s="266"/>
      <c r="G5" s="31">
        <v>1176</v>
      </c>
      <c r="H5" s="34">
        <v>1651</v>
      </c>
      <c r="I5" s="33">
        <v>49335</v>
      </c>
      <c r="J5" s="33">
        <v>5584</v>
      </c>
      <c r="K5" s="15" t="s">
        <v>0</v>
      </c>
      <c r="L5" s="33">
        <v>11549</v>
      </c>
      <c r="M5" s="33"/>
      <c r="N5" s="33">
        <v>59557</v>
      </c>
      <c r="O5" s="33">
        <v>10222</v>
      </c>
      <c r="P5" s="17">
        <f>O5/N5</f>
        <v>0.17163389693906678</v>
      </c>
      <c r="Q5" s="16">
        <f t="shared" ref="Q5:Q28" si="0">L5+M5-C5-D5</f>
        <v>4272</v>
      </c>
      <c r="R5" s="17">
        <f>Q5/N5</f>
        <v>7.1729603573047668E-2</v>
      </c>
      <c r="S5" s="15"/>
      <c r="T5" s="18"/>
      <c r="W5" s="15" t="s">
        <v>0</v>
      </c>
      <c r="X5" s="17">
        <v>0.17163389693906678</v>
      </c>
      <c r="Y5" s="17">
        <v>7.1729603573047668E-2</v>
      </c>
      <c r="AA5" s="15" t="s">
        <v>0</v>
      </c>
      <c r="AB5" s="33">
        <v>59557</v>
      </c>
      <c r="AC5" s="260">
        <v>843</v>
      </c>
      <c r="AD5" s="260"/>
      <c r="AE5" s="31">
        <v>1176</v>
      </c>
      <c r="AF5" s="34">
        <v>1651</v>
      </c>
      <c r="AG5" s="267">
        <f>AC5/$AB5</f>
        <v>1.4154507446647749E-2</v>
      </c>
      <c r="AH5" s="267"/>
      <c r="AI5" s="17">
        <f t="shared" ref="AI5:AJ5" si="1">AE5/$AB5</f>
        <v>1.9745789747636716E-2</v>
      </c>
      <c r="AJ5" s="17">
        <f t="shared" si="1"/>
        <v>2.772134257937774E-2</v>
      </c>
      <c r="AL5" s="15" t="s">
        <v>0</v>
      </c>
      <c r="AM5" s="18"/>
    </row>
    <row r="6" spans="1:39">
      <c r="A6" s="15" t="s">
        <v>18</v>
      </c>
      <c r="B6" s="16">
        <v>71347</v>
      </c>
      <c r="C6" s="16">
        <v>7785</v>
      </c>
      <c r="D6" s="16">
        <v>259</v>
      </c>
      <c r="E6" s="265">
        <v>841</v>
      </c>
      <c r="F6" s="266"/>
      <c r="G6" s="31">
        <v>1351</v>
      </c>
      <c r="H6" s="34">
        <v>1632</v>
      </c>
      <c r="I6" s="33">
        <v>53599</v>
      </c>
      <c r="J6" s="33">
        <v>6274</v>
      </c>
      <c r="K6" s="15" t="s">
        <v>18</v>
      </c>
      <c r="L6" s="33">
        <v>12800</v>
      </c>
      <c r="M6" s="33"/>
      <c r="N6" s="33">
        <v>65073</v>
      </c>
      <c r="O6" s="33">
        <v>11474</v>
      </c>
      <c r="P6" s="17">
        <f t="shared" ref="P6:P58" si="2">O6/N6</f>
        <v>0.17632505032809306</v>
      </c>
      <c r="Q6" s="16">
        <f t="shared" si="0"/>
        <v>4756</v>
      </c>
      <c r="R6" s="17">
        <f t="shared" ref="R6:R58" si="3">Q6/N6</f>
        <v>7.3087148279624425E-2</v>
      </c>
      <c r="S6" s="15"/>
      <c r="T6" s="18"/>
      <c r="W6" s="15" t="s">
        <v>18</v>
      </c>
      <c r="X6" s="17">
        <v>0.17632505032809306</v>
      </c>
      <c r="Y6" s="17">
        <v>7.3087148279624425E-2</v>
      </c>
      <c r="AA6" s="15" t="s">
        <v>18</v>
      </c>
      <c r="AB6" s="33">
        <v>65073</v>
      </c>
      <c r="AC6" s="260">
        <v>841</v>
      </c>
      <c r="AD6" s="260"/>
      <c r="AE6" s="31">
        <v>1351</v>
      </c>
      <c r="AF6" s="34">
        <v>1632</v>
      </c>
      <c r="AG6" s="267">
        <f t="shared" ref="AG6:AG58" si="4">AC6/$AB6</f>
        <v>1.2923946951884806E-2</v>
      </c>
      <c r="AH6" s="267"/>
      <c r="AI6" s="17">
        <f t="shared" ref="AI6:AI58" si="5">AE6/$AB6</f>
        <v>2.0761298848984987E-2</v>
      </c>
      <c r="AJ6" s="17">
        <f t="shared" ref="AJ6:AJ58" si="6">AF6/$AB6</f>
        <v>2.5079526070720577E-2</v>
      </c>
      <c r="AL6" s="15" t="s">
        <v>18</v>
      </c>
      <c r="AM6" s="18"/>
    </row>
    <row r="7" spans="1:39">
      <c r="A7" s="15" t="s">
        <v>21</v>
      </c>
      <c r="B7" s="16">
        <v>78725</v>
      </c>
      <c r="C7" s="16">
        <v>9495</v>
      </c>
      <c r="D7" s="16">
        <v>318</v>
      </c>
      <c r="E7" s="265">
        <v>684</v>
      </c>
      <c r="F7" s="266"/>
      <c r="G7" s="31">
        <v>1618</v>
      </c>
      <c r="H7" s="34">
        <v>1702</v>
      </c>
      <c r="I7" s="33">
        <v>58763</v>
      </c>
      <c r="J7" s="33">
        <v>6686</v>
      </c>
      <c r="K7" s="15" t="s">
        <v>21</v>
      </c>
      <c r="L7" s="33">
        <v>15122</v>
      </c>
      <c r="M7" s="33"/>
      <c r="N7" s="33">
        <v>72039</v>
      </c>
      <c r="O7" s="33">
        <v>13276</v>
      </c>
      <c r="P7" s="17">
        <f t="shared" si="2"/>
        <v>0.18428906564499783</v>
      </c>
      <c r="Q7" s="16">
        <f t="shared" si="0"/>
        <v>5309</v>
      </c>
      <c r="R7" s="17">
        <f t="shared" si="3"/>
        <v>7.3696192340260133E-2</v>
      </c>
      <c r="S7" s="15"/>
      <c r="T7" s="18"/>
      <c r="W7" s="15" t="s">
        <v>21</v>
      </c>
      <c r="X7" s="17">
        <v>0.18428906564499783</v>
      </c>
      <c r="Y7" s="17">
        <v>7.3696192340260133E-2</v>
      </c>
      <c r="AA7" s="15" t="s">
        <v>21</v>
      </c>
      <c r="AB7" s="33">
        <v>72039</v>
      </c>
      <c r="AC7" s="260">
        <v>684</v>
      </c>
      <c r="AD7" s="260"/>
      <c r="AE7" s="31">
        <v>1618</v>
      </c>
      <c r="AF7" s="34">
        <v>1702</v>
      </c>
      <c r="AG7" s="267">
        <f t="shared" si="4"/>
        <v>9.494856952484072E-3</v>
      </c>
      <c r="AH7" s="267"/>
      <c r="AI7" s="17">
        <f t="shared" si="5"/>
        <v>2.2460056358361444E-2</v>
      </c>
      <c r="AJ7" s="17">
        <f t="shared" si="6"/>
        <v>2.3626091422701591E-2</v>
      </c>
      <c r="AL7" s="15" t="s">
        <v>21</v>
      </c>
      <c r="AM7" s="18"/>
    </row>
    <row r="8" spans="1:39">
      <c r="A8" s="15" t="s">
        <v>22</v>
      </c>
      <c r="B8" s="16">
        <v>87599</v>
      </c>
      <c r="C8" s="16">
        <v>11039</v>
      </c>
      <c r="D8" s="16">
        <v>375</v>
      </c>
      <c r="E8" s="265">
        <v>1183</v>
      </c>
      <c r="F8" s="266"/>
      <c r="G8" s="31">
        <v>2287</v>
      </c>
      <c r="H8" s="34">
        <v>1767</v>
      </c>
      <c r="I8" s="33">
        <v>65477</v>
      </c>
      <c r="J8" s="33">
        <v>7183</v>
      </c>
      <c r="K8" s="15" t="s">
        <v>22</v>
      </c>
      <c r="L8" s="33">
        <v>17975</v>
      </c>
      <c r="M8" s="33"/>
      <c r="N8" s="33">
        <v>80416</v>
      </c>
      <c r="O8" s="33">
        <v>14940</v>
      </c>
      <c r="P8" s="17">
        <f t="shared" si="2"/>
        <v>0.18578392359729407</v>
      </c>
      <c r="Q8" s="16">
        <f t="shared" si="0"/>
        <v>6561</v>
      </c>
      <c r="R8" s="17">
        <f t="shared" si="3"/>
        <v>8.1588241146040588E-2</v>
      </c>
      <c r="S8" s="15"/>
      <c r="T8" s="18"/>
      <c r="W8" s="15" t="s">
        <v>22</v>
      </c>
      <c r="X8" s="17">
        <v>0.18578392359729407</v>
      </c>
      <c r="Y8" s="17">
        <v>8.1588241146040588E-2</v>
      </c>
      <c r="AA8" s="15" t="s">
        <v>22</v>
      </c>
      <c r="AB8" s="33">
        <v>80416</v>
      </c>
      <c r="AC8" s="260">
        <v>1183</v>
      </c>
      <c r="AD8" s="260"/>
      <c r="AE8" s="31">
        <v>2287</v>
      </c>
      <c r="AF8" s="34">
        <v>1767</v>
      </c>
      <c r="AG8" s="267">
        <f t="shared" si="4"/>
        <v>1.471100278551532E-2</v>
      </c>
      <c r="AH8" s="267"/>
      <c r="AI8" s="17">
        <f t="shared" si="5"/>
        <v>2.8439614007162755E-2</v>
      </c>
      <c r="AJ8" s="17">
        <f t="shared" si="6"/>
        <v>2.1973239156386788E-2</v>
      </c>
      <c r="AL8" s="15" t="s">
        <v>22</v>
      </c>
      <c r="AM8" s="18"/>
    </row>
    <row r="9" spans="1:39">
      <c r="A9" s="15" t="s">
        <v>23</v>
      </c>
      <c r="B9" s="16">
        <v>97667</v>
      </c>
      <c r="C9" s="16">
        <v>14307</v>
      </c>
      <c r="D9" s="16">
        <v>396</v>
      </c>
      <c r="E9" s="265">
        <v>891</v>
      </c>
      <c r="F9" s="266"/>
      <c r="G9" s="31">
        <v>2403</v>
      </c>
      <c r="H9" s="34">
        <v>1620</v>
      </c>
      <c r="I9" s="33">
        <v>72603</v>
      </c>
      <c r="J9" s="33">
        <v>7801</v>
      </c>
      <c r="K9" s="15" t="s">
        <v>23</v>
      </c>
      <c r="L9" s="33">
        <v>21533</v>
      </c>
      <c r="M9" s="33"/>
      <c r="N9" s="33">
        <v>89865</v>
      </c>
      <c r="O9" s="33">
        <v>17262</v>
      </c>
      <c r="P9" s="17">
        <f t="shared" si="2"/>
        <v>0.19208813219829746</v>
      </c>
      <c r="Q9" s="16">
        <f t="shared" si="0"/>
        <v>6830</v>
      </c>
      <c r="R9" s="17">
        <f t="shared" si="3"/>
        <v>7.6002893228731994E-2</v>
      </c>
      <c r="S9" s="15"/>
      <c r="T9" s="18"/>
      <c r="W9" s="15" t="s">
        <v>23</v>
      </c>
      <c r="X9" s="17">
        <v>0.19208813219829746</v>
      </c>
      <c r="Y9" s="17">
        <v>7.6002893228731994E-2</v>
      </c>
      <c r="AA9" s="15" t="s">
        <v>23</v>
      </c>
      <c r="AB9" s="33">
        <v>89865</v>
      </c>
      <c r="AC9" s="260">
        <v>891</v>
      </c>
      <c r="AD9" s="260"/>
      <c r="AE9" s="31">
        <v>2403</v>
      </c>
      <c r="AF9" s="34">
        <v>1620</v>
      </c>
      <c r="AG9" s="267">
        <f t="shared" si="4"/>
        <v>9.9148723084626945E-3</v>
      </c>
      <c r="AH9" s="267"/>
      <c r="AI9" s="17">
        <f t="shared" si="5"/>
        <v>2.6740110165247872E-2</v>
      </c>
      <c r="AJ9" s="17">
        <f t="shared" si="6"/>
        <v>1.8027040560841263E-2</v>
      </c>
      <c r="AL9" s="15" t="s">
        <v>23</v>
      </c>
      <c r="AM9" s="18"/>
    </row>
    <row r="10" spans="1:39">
      <c r="A10" s="15" t="s">
        <v>24</v>
      </c>
      <c r="B10" s="16">
        <v>112949</v>
      </c>
      <c r="C10" s="16">
        <v>16980</v>
      </c>
      <c r="D10" s="16">
        <v>484</v>
      </c>
      <c r="E10" s="16">
        <v>860</v>
      </c>
      <c r="F10" s="16">
        <v>459</v>
      </c>
      <c r="G10" s="16">
        <v>2838</v>
      </c>
      <c r="H10" s="33">
        <v>1939</v>
      </c>
      <c r="I10" s="33">
        <v>82582</v>
      </c>
      <c r="J10" s="35">
        <v>9315</v>
      </c>
      <c r="K10" s="15" t="s">
        <v>24</v>
      </c>
      <c r="L10" s="35">
        <v>26451</v>
      </c>
      <c r="M10" s="35"/>
      <c r="N10" s="33">
        <v>103634</v>
      </c>
      <c r="O10" s="33">
        <v>21052</v>
      </c>
      <c r="P10" s="17">
        <f t="shared" si="2"/>
        <v>0.20313796630449465</v>
      </c>
      <c r="Q10" s="16">
        <f t="shared" si="0"/>
        <v>8987</v>
      </c>
      <c r="R10" s="17">
        <f t="shared" si="3"/>
        <v>8.6718644460312258E-2</v>
      </c>
      <c r="S10" s="15"/>
      <c r="T10" s="18">
        <v>31.5</v>
      </c>
      <c r="W10" s="15" t="s">
        <v>24</v>
      </c>
      <c r="X10" s="17">
        <v>0.20313796630449465</v>
      </c>
      <c r="Y10" s="17">
        <v>8.6718644460312258E-2</v>
      </c>
      <c r="AA10" s="15" t="s">
        <v>24</v>
      </c>
      <c r="AB10" s="33">
        <v>103634</v>
      </c>
      <c r="AC10" s="16">
        <v>860</v>
      </c>
      <c r="AD10" s="16">
        <v>459</v>
      </c>
      <c r="AE10" s="16">
        <v>2838</v>
      </c>
      <c r="AF10" s="33">
        <v>1939</v>
      </c>
      <c r="AG10" s="17">
        <f t="shared" si="4"/>
        <v>8.298434876584904E-3</v>
      </c>
      <c r="AH10" s="17">
        <f t="shared" ref="AH10:AH58" si="7">AD10/$AB10</f>
        <v>4.4290483818051991E-3</v>
      </c>
      <c r="AI10" s="17">
        <f t="shared" si="5"/>
        <v>2.7384835092730184E-2</v>
      </c>
      <c r="AJ10" s="17">
        <f t="shared" si="6"/>
        <v>1.8710075843835036E-2</v>
      </c>
      <c r="AL10" s="15" t="s">
        <v>24</v>
      </c>
      <c r="AM10" s="18">
        <v>31.5</v>
      </c>
    </row>
    <row r="11" spans="1:39" s="4" customFormat="1">
      <c r="A11" s="20" t="s">
        <v>25</v>
      </c>
      <c r="B11" s="19">
        <v>124562</v>
      </c>
      <c r="C11" s="19">
        <v>19512</v>
      </c>
      <c r="D11" s="19">
        <v>469</v>
      </c>
      <c r="E11" s="19">
        <v>964</v>
      </c>
      <c r="F11" s="19">
        <v>448</v>
      </c>
      <c r="G11" s="19">
        <v>3337</v>
      </c>
      <c r="H11" s="35">
        <v>1723</v>
      </c>
      <c r="I11" s="35">
        <v>91285</v>
      </c>
      <c r="J11" s="35">
        <v>10253</v>
      </c>
      <c r="K11" s="20" t="s">
        <v>25</v>
      </c>
      <c r="L11" s="35">
        <v>30454</v>
      </c>
      <c r="M11" s="35"/>
      <c r="N11" s="35">
        <v>114309</v>
      </c>
      <c r="O11" s="35">
        <v>23023</v>
      </c>
      <c r="P11" s="21">
        <f t="shared" si="2"/>
        <v>0.20141021266916867</v>
      </c>
      <c r="Q11" s="19">
        <f t="shared" si="0"/>
        <v>10473</v>
      </c>
      <c r="R11" s="21">
        <f t="shared" si="3"/>
        <v>9.1620082408209333E-2</v>
      </c>
      <c r="S11" s="20"/>
      <c r="T11" s="22">
        <v>33.5</v>
      </c>
      <c r="W11" s="20" t="s">
        <v>25</v>
      </c>
      <c r="X11" s="21">
        <v>0.20141021266916867</v>
      </c>
      <c r="Y11" s="21">
        <v>9.1620082408209333E-2</v>
      </c>
      <c r="AA11" s="20" t="s">
        <v>25</v>
      </c>
      <c r="AB11" s="35">
        <v>114309</v>
      </c>
      <c r="AC11" s="19">
        <v>964</v>
      </c>
      <c r="AD11" s="19">
        <v>448</v>
      </c>
      <c r="AE11" s="19">
        <v>3337</v>
      </c>
      <c r="AF11" s="35">
        <v>1723</v>
      </c>
      <c r="AG11" s="17">
        <f t="shared" si="4"/>
        <v>8.4332817188497843E-3</v>
      </c>
      <c r="AH11" s="17">
        <f t="shared" si="7"/>
        <v>3.9192014627019746E-3</v>
      </c>
      <c r="AI11" s="17">
        <f t="shared" si="5"/>
        <v>2.9192801966599305E-2</v>
      </c>
      <c r="AJ11" s="17">
        <f t="shared" si="6"/>
        <v>1.5073178839811388E-2</v>
      </c>
      <c r="AL11" s="20" t="s">
        <v>25</v>
      </c>
      <c r="AM11" s="22">
        <v>33.5</v>
      </c>
    </row>
    <row r="12" spans="1:39">
      <c r="A12" s="15" t="s">
        <v>26</v>
      </c>
      <c r="B12" s="16">
        <v>138580</v>
      </c>
      <c r="C12" s="16">
        <v>21789</v>
      </c>
      <c r="D12" s="16">
        <v>560</v>
      </c>
      <c r="E12" s="16">
        <v>1213</v>
      </c>
      <c r="F12" s="16">
        <v>472</v>
      </c>
      <c r="G12" s="16">
        <v>3208</v>
      </c>
      <c r="H12" s="33">
        <v>1625</v>
      </c>
      <c r="I12" s="33">
        <v>99346</v>
      </c>
      <c r="J12" s="33">
        <v>11883</v>
      </c>
      <c r="K12" s="15" t="s">
        <v>26</v>
      </c>
      <c r="L12" s="33">
        <v>35257</v>
      </c>
      <c r="M12" s="33"/>
      <c r="N12" s="33">
        <v>126697</v>
      </c>
      <c r="O12" s="33">
        <v>27351</v>
      </c>
      <c r="P12" s="17">
        <f t="shared" si="2"/>
        <v>0.21587725044791906</v>
      </c>
      <c r="Q12" s="16">
        <f t="shared" si="0"/>
        <v>12908</v>
      </c>
      <c r="R12" s="17">
        <f t="shared" si="3"/>
        <v>0.10188086537171362</v>
      </c>
      <c r="S12" s="15"/>
      <c r="T12" s="18">
        <v>35.200000000000003</v>
      </c>
      <c r="W12" s="15" t="s">
        <v>26</v>
      </c>
      <c r="X12" s="17">
        <v>0.21587725044791906</v>
      </c>
      <c r="Y12" s="17">
        <v>0.10188086537171362</v>
      </c>
      <c r="AA12" s="15" t="s">
        <v>26</v>
      </c>
      <c r="AB12" s="33">
        <v>126697</v>
      </c>
      <c r="AC12" s="16">
        <v>1213</v>
      </c>
      <c r="AD12" s="16">
        <v>472</v>
      </c>
      <c r="AE12" s="16">
        <v>3208</v>
      </c>
      <c r="AF12" s="33">
        <v>1625</v>
      </c>
      <c r="AG12" s="17">
        <f t="shared" si="4"/>
        <v>9.5740230628980957E-3</v>
      </c>
      <c r="AH12" s="17">
        <f t="shared" si="7"/>
        <v>3.7254236485473216E-3</v>
      </c>
      <c r="AI12" s="17">
        <f t="shared" si="5"/>
        <v>2.5320252255380947E-2</v>
      </c>
      <c r="AJ12" s="17">
        <f t="shared" si="6"/>
        <v>1.2825875908663978E-2</v>
      </c>
      <c r="AL12" s="15" t="s">
        <v>26</v>
      </c>
      <c r="AM12" s="18">
        <v>35.200000000000003</v>
      </c>
    </row>
    <row r="13" spans="1:39">
      <c r="A13" s="15" t="s">
        <v>27</v>
      </c>
      <c r="B13" s="16">
        <v>165860</v>
      </c>
      <c r="C13" s="16">
        <v>27817</v>
      </c>
      <c r="D13" s="16">
        <v>545</v>
      </c>
      <c r="E13" s="16">
        <v>2332</v>
      </c>
      <c r="F13" s="16">
        <v>658</v>
      </c>
      <c r="G13" s="16">
        <v>3822</v>
      </c>
      <c r="H13" s="33">
        <v>1750</v>
      </c>
      <c r="I13" s="33">
        <v>116992</v>
      </c>
      <c r="J13" s="33">
        <v>14925</v>
      </c>
      <c r="K13" s="15" t="s">
        <v>27</v>
      </c>
      <c r="L13" s="33">
        <v>45186</v>
      </c>
      <c r="M13" s="33"/>
      <c r="N13" s="33">
        <v>150935</v>
      </c>
      <c r="O13" s="33">
        <v>33943</v>
      </c>
      <c r="P13" s="17">
        <f t="shared" si="2"/>
        <v>0.22488488422168484</v>
      </c>
      <c r="Q13" s="16">
        <f t="shared" si="0"/>
        <v>16824</v>
      </c>
      <c r="R13" s="17">
        <f t="shared" si="3"/>
        <v>0.111465200251764</v>
      </c>
      <c r="S13" s="15"/>
      <c r="T13" s="18">
        <v>39.299999999999997</v>
      </c>
      <c r="W13" s="15" t="s">
        <v>27</v>
      </c>
      <c r="X13" s="17">
        <v>0.22488488422168484</v>
      </c>
      <c r="Y13" s="17">
        <v>0.111465200251764</v>
      </c>
      <c r="AA13" s="15" t="s">
        <v>27</v>
      </c>
      <c r="AB13" s="33">
        <v>150935</v>
      </c>
      <c r="AC13" s="16">
        <v>2332</v>
      </c>
      <c r="AD13" s="16">
        <v>658</v>
      </c>
      <c r="AE13" s="16">
        <v>3822</v>
      </c>
      <c r="AF13" s="33">
        <v>1750</v>
      </c>
      <c r="AG13" s="17">
        <f t="shared" si="4"/>
        <v>1.5450359426243085E-2</v>
      </c>
      <c r="AH13" s="17">
        <f t="shared" si="7"/>
        <v>4.3594924967701332E-3</v>
      </c>
      <c r="AI13" s="17">
        <f t="shared" si="5"/>
        <v>2.5322158545069071E-2</v>
      </c>
      <c r="AJ13" s="17">
        <f t="shared" si="6"/>
        <v>1.1594394938218438E-2</v>
      </c>
      <c r="AL13" s="15" t="s">
        <v>27</v>
      </c>
      <c r="AM13" s="18">
        <v>39.299999999999997</v>
      </c>
    </row>
    <row r="14" spans="1:39">
      <c r="A14" s="15" t="s">
        <v>28</v>
      </c>
      <c r="B14" s="16">
        <v>205792</v>
      </c>
      <c r="C14" s="16">
        <v>34019</v>
      </c>
      <c r="D14" s="16">
        <v>710</v>
      </c>
      <c r="E14" s="16">
        <v>2132</v>
      </c>
      <c r="F14" s="16">
        <v>767</v>
      </c>
      <c r="G14" s="16">
        <v>3733</v>
      </c>
      <c r="H14" s="33">
        <v>1821</v>
      </c>
      <c r="I14" s="33">
        <v>142203</v>
      </c>
      <c r="J14" s="33">
        <v>17967</v>
      </c>
      <c r="K14" s="15" t="s">
        <v>28</v>
      </c>
      <c r="L14" s="33">
        <v>57748</v>
      </c>
      <c r="M14" s="33"/>
      <c r="N14" s="33">
        <v>187825</v>
      </c>
      <c r="O14" s="33">
        <v>45622</v>
      </c>
      <c r="P14" s="17">
        <f t="shared" si="2"/>
        <v>0.24289631305736722</v>
      </c>
      <c r="Q14" s="16">
        <f t="shared" si="0"/>
        <v>23019</v>
      </c>
      <c r="R14" s="17">
        <f t="shared" si="3"/>
        <v>0.1225555703447358</v>
      </c>
      <c r="S14" s="15"/>
      <c r="T14" s="18">
        <v>48.4</v>
      </c>
      <c r="W14" s="15" t="s">
        <v>28</v>
      </c>
      <c r="X14" s="17">
        <v>0.24289631305736722</v>
      </c>
      <c r="Y14" s="17">
        <v>0.1225555703447358</v>
      </c>
      <c r="AA14" s="15" t="s">
        <v>28</v>
      </c>
      <c r="AB14" s="33">
        <v>187825</v>
      </c>
      <c r="AC14" s="16">
        <v>2132</v>
      </c>
      <c r="AD14" s="16">
        <v>767</v>
      </c>
      <c r="AE14" s="16">
        <v>3733</v>
      </c>
      <c r="AF14" s="33">
        <v>1821</v>
      </c>
      <c r="AG14" s="17">
        <f t="shared" si="4"/>
        <v>1.1350991614534806E-2</v>
      </c>
      <c r="AH14" s="17">
        <f t="shared" si="7"/>
        <v>4.0835884466924001E-3</v>
      </c>
      <c r="AI14" s="17">
        <f t="shared" si="5"/>
        <v>1.9874883535205643E-2</v>
      </c>
      <c r="AJ14" s="17">
        <f t="shared" si="6"/>
        <v>9.695194995341409E-3</v>
      </c>
      <c r="AL14" s="15" t="s">
        <v>28</v>
      </c>
      <c r="AM14" s="18">
        <v>48.4</v>
      </c>
    </row>
    <row r="15" spans="1:39">
      <c r="A15" s="15" t="s">
        <v>29</v>
      </c>
      <c r="B15" s="16">
        <v>236152</v>
      </c>
      <c r="C15" s="16">
        <v>44942</v>
      </c>
      <c r="D15" s="16">
        <v>809</v>
      </c>
      <c r="E15" s="16">
        <v>2154</v>
      </c>
      <c r="F15" s="16">
        <v>685</v>
      </c>
      <c r="G15" s="16">
        <v>4233</v>
      </c>
      <c r="H15" s="33">
        <v>1997</v>
      </c>
      <c r="I15" s="33">
        <v>166032</v>
      </c>
      <c r="J15" s="33">
        <v>20644</v>
      </c>
      <c r="K15" s="15" t="s">
        <v>29</v>
      </c>
      <c r="L15" s="33">
        <v>69079</v>
      </c>
      <c r="M15" s="33"/>
      <c r="N15" s="33">
        <v>215509</v>
      </c>
      <c r="O15" s="33">
        <v>49477</v>
      </c>
      <c r="P15" s="17">
        <f t="shared" si="2"/>
        <v>0.2295820592179445</v>
      </c>
      <c r="Q15" s="16">
        <f t="shared" si="0"/>
        <v>23328</v>
      </c>
      <c r="R15" s="17">
        <f t="shared" si="3"/>
        <v>0.10824605932930875</v>
      </c>
      <c r="S15" s="15"/>
      <c r="T15" s="18">
        <v>54</v>
      </c>
      <c r="W15" s="15" t="s">
        <v>29</v>
      </c>
      <c r="X15" s="17">
        <v>0.2295820592179445</v>
      </c>
      <c r="Y15" s="17">
        <v>0.10824605932930875</v>
      </c>
      <c r="AA15" s="15" t="s">
        <v>29</v>
      </c>
      <c r="AB15" s="33">
        <v>215509</v>
      </c>
      <c r="AC15" s="16">
        <v>2154</v>
      </c>
      <c r="AD15" s="16">
        <v>685</v>
      </c>
      <c r="AE15" s="16">
        <v>4233</v>
      </c>
      <c r="AF15" s="33">
        <v>1997</v>
      </c>
      <c r="AG15" s="17">
        <f t="shared" si="4"/>
        <v>9.9949422065899792E-3</v>
      </c>
      <c r="AH15" s="17">
        <f t="shared" si="7"/>
        <v>3.1785215466639443E-3</v>
      </c>
      <c r="AI15" s="17">
        <f t="shared" si="5"/>
        <v>1.964187110515106E-2</v>
      </c>
      <c r="AJ15" s="17">
        <f t="shared" si="6"/>
        <v>9.266434348449485E-3</v>
      </c>
      <c r="AL15" s="15" t="s">
        <v>29</v>
      </c>
      <c r="AM15" s="18">
        <v>54</v>
      </c>
    </row>
    <row r="16" spans="1:39">
      <c r="A16" s="15" t="s">
        <v>30</v>
      </c>
      <c r="B16" s="16">
        <v>258237</v>
      </c>
      <c r="C16" s="16">
        <v>58615</v>
      </c>
      <c r="D16" s="16">
        <v>870</v>
      </c>
      <c r="E16" s="16">
        <v>2287</v>
      </c>
      <c r="F16" s="16">
        <v>811</v>
      </c>
      <c r="G16" s="16">
        <v>4015</v>
      </c>
      <c r="H16" s="33">
        <v>1939</v>
      </c>
      <c r="I16" s="33">
        <v>180663</v>
      </c>
      <c r="J16" s="33">
        <v>24776</v>
      </c>
      <c r="K16" s="15" t="s">
        <v>30</v>
      </c>
      <c r="L16" s="33">
        <v>81701</v>
      </c>
      <c r="M16" s="33"/>
      <c r="N16" s="33">
        <v>233462</v>
      </c>
      <c r="O16" s="33">
        <v>52798</v>
      </c>
      <c r="P16" s="17">
        <f t="shared" si="2"/>
        <v>0.22615243594246601</v>
      </c>
      <c r="Q16" s="16">
        <f t="shared" si="0"/>
        <v>22216</v>
      </c>
      <c r="R16" s="17">
        <f t="shared" si="3"/>
        <v>9.5158955204701412E-2</v>
      </c>
      <c r="S16" s="15"/>
      <c r="T16" s="18">
        <v>59.1</v>
      </c>
      <c r="W16" s="15" t="s">
        <v>30</v>
      </c>
      <c r="X16" s="17">
        <v>0.22615243594246601</v>
      </c>
      <c r="Y16" s="17">
        <v>9.5158955204701412E-2</v>
      </c>
      <c r="AA16" s="15" t="s">
        <v>30</v>
      </c>
      <c r="AB16" s="33">
        <v>233462</v>
      </c>
      <c r="AC16" s="16">
        <v>2287</v>
      </c>
      <c r="AD16" s="16">
        <v>811</v>
      </c>
      <c r="AE16" s="16">
        <v>4015</v>
      </c>
      <c r="AF16" s="33">
        <v>1939</v>
      </c>
      <c r="AG16" s="17">
        <f t="shared" si="4"/>
        <v>9.7960267623853139E-3</v>
      </c>
      <c r="AH16" s="17">
        <f t="shared" si="7"/>
        <v>3.4737987338410532E-3</v>
      </c>
      <c r="AI16" s="17">
        <f t="shared" si="5"/>
        <v>1.719765957629079E-2</v>
      </c>
      <c r="AJ16" s="17">
        <f t="shared" si="6"/>
        <v>8.3054201540293492E-3</v>
      </c>
      <c r="AL16" s="15" t="s">
        <v>30</v>
      </c>
      <c r="AM16" s="18">
        <v>59.1</v>
      </c>
    </row>
    <row r="17" spans="1:39">
      <c r="A17" s="15" t="s">
        <v>31</v>
      </c>
      <c r="B17" s="16">
        <v>286039</v>
      </c>
      <c r="C17" s="16">
        <v>67187</v>
      </c>
      <c r="D17" s="16">
        <v>741</v>
      </c>
      <c r="E17" s="16">
        <v>2285</v>
      </c>
      <c r="F17" s="16">
        <v>969</v>
      </c>
      <c r="G17" s="16">
        <v>4767</v>
      </c>
      <c r="H17" s="33">
        <v>2168</v>
      </c>
      <c r="I17" s="33">
        <v>197937</v>
      </c>
      <c r="J17" s="33">
        <v>29699</v>
      </c>
      <c r="K17" s="15" t="s">
        <v>31</v>
      </c>
      <c r="L17" s="33">
        <v>93475</v>
      </c>
      <c r="M17" s="33"/>
      <c r="N17" s="33">
        <v>256340</v>
      </c>
      <c r="O17" s="33">
        <v>58402</v>
      </c>
      <c r="P17" s="17">
        <f t="shared" si="2"/>
        <v>0.227830225481782</v>
      </c>
      <c r="Q17" s="16">
        <f t="shared" si="0"/>
        <v>25547</v>
      </c>
      <c r="R17" s="17">
        <f t="shared" si="3"/>
        <v>9.9660607006319735E-2</v>
      </c>
      <c r="S17" s="15"/>
      <c r="T17" s="18">
        <v>63.9</v>
      </c>
      <c r="W17" s="15" t="s">
        <v>31</v>
      </c>
      <c r="X17" s="17">
        <v>0.227830225481782</v>
      </c>
      <c r="Y17" s="17">
        <v>9.9660607006319735E-2</v>
      </c>
      <c r="AA17" s="15" t="s">
        <v>31</v>
      </c>
      <c r="AB17" s="33">
        <v>256340</v>
      </c>
      <c r="AC17" s="16">
        <v>2285</v>
      </c>
      <c r="AD17" s="16">
        <v>969</v>
      </c>
      <c r="AE17" s="16">
        <v>4767</v>
      </c>
      <c r="AF17" s="33">
        <v>2168</v>
      </c>
      <c r="AG17" s="17">
        <f t="shared" si="4"/>
        <v>8.9139424202231404E-3</v>
      </c>
      <c r="AH17" s="17">
        <f t="shared" si="7"/>
        <v>3.7801357571974723E-3</v>
      </c>
      <c r="AI17" s="17">
        <f t="shared" si="5"/>
        <v>1.8596395412342981E-2</v>
      </c>
      <c r="AJ17" s="17">
        <f t="shared" si="6"/>
        <v>8.457517359756573E-3</v>
      </c>
      <c r="AL17" s="15" t="s">
        <v>31</v>
      </c>
      <c r="AM17" s="18">
        <v>63.9</v>
      </c>
    </row>
    <row r="18" spans="1:39">
      <c r="A18" s="15" t="s">
        <v>32</v>
      </c>
      <c r="B18" s="16">
        <v>304562</v>
      </c>
      <c r="C18" s="16">
        <v>79204</v>
      </c>
      <c r="D18" s="16">
        <v>958</v>
      </c>
      <c r="E18" s="16">
        <v>2868</v>
      </c>
      <c r="F18" s="16">
        <v>806</v>
      </c>
      <c r="G18" s="5">
        <v>4721</v>
      </c>
      <c r="H18" s="32">
        <v>2241</v>
      </c>
      <c r="I18" s="33">
        <v>208232</v>
      </c>
      <c r="J18" s="33">
        <v>34255</v>
      </c>
      <c r="K18" s="15" t="s">
        <v>32</v>
      </c>
      <c r="L18" s="33">
        <v>104036</v>
      </c>
      <c r="M18" s="33"/>
      <c r="N18" s="33">
        <v>270307</v>
      </c>
      <c r="O18" s="33">
        <v>62075</v>
      </c>
      <c r="P18" s="17">
        <f t="shared" si="2"/>
        <v>0.22964629106904372</v>
      </c>
      <c r="Q18" s="16">
        <f t="shared" si="0"/>
        <v>23874</v>
      </c>
      <c r="R18" s="17">
        <f t="shared" si="3"/>
        <v>8.8321797067778485E-2</v>
      </c>
      <c r="S18" s="15"/>
      <c r="T18" s="18">
        <v>66.7</v>
      </c>
      <c r="W18" s="15" t="s">
        <v>32</v>
      </c>
      <c r="X18" s="17">
        <v>0.22964629106904372</v>
      </c>
      <c r="Y18" s="17">
        <v>8.8321797067778485E-2</v>
      </c>
      <c r="AA18" s="15" t="s">
        <v>32</v>
      </c>
      <c r="AB18" s="33">
        <v>270307</v>
      </c>
      <c r="AC18" s="16">
        <v>2868</v>
      </c>
      <c r="AD18" s="16">
        <v>806</v>
      </c>
      <c r="AE18" s="16">
        <v>4721</v>
      </c>
      <c r="AF18" s="157">
        <v>2241</v>
      </c>
      <c r="AG18" s="17">
        <f t="shared" si="4"/>
        <v>1.0610158079516993E-2</v>
      </c>
      <c r="AH18" s="17">
        <f t="shared" si="7"/>
        <v>2.9817947740902011E-3</v>
      </c>
      <c r="AI18" s="17">
        <f t="shared" si="5"/>
        <v>1.7465326462133796E-2</v>
      </c>
      <c r="AJ18" s="17">
        <f t="shared" si="6"/>
        <v>8.2905733110870232E-3</v>
      </c>
      <c r="AL18" s="15" t="s">
        <v>32</v>
      </c>
      <c r="AM18" s="18">
        <v>66.7</v>
      </c>
    </row>
    <row r="19" spans="1:39">
      <c r="A19" s="15" t="s">
        <v>33</v>
      </c>
      <c r="B19" s="16">
        <v>326013</v>
      </c>
      <c r="C19" s="16">
        <v>91507</v>
      </c>
      <c r="D19" s="16">
        <v>908</v>
      </c>
      <c r="E19" s="16">
        <v>2979</v>
      </c>
      <c r="F19" s="16">
        <v>871</v>
      </c>
      <c r="G19" s="16">
        <v>4479</v>
      </c>
      <c r="H19" s="33">
        <v>2192</v>
      </c>
      <c r="I19" s="33">
        <v>222438</v>
      </c>
      <c r="J19" s="33">
        <v>39186</v>
      </c>
      <c r="K19" s="15" t="s">
        <v>33</v>
      </c>
      <c r="L19" s="33">
        <v>115323</v>
      </c>
      <c r="M19" s="33"/>
      <c r="N19" s="33">
        <v>286828</v>
      </c>
      <c r="O19" s="33">
        <v>64389</v>
      </c>
      <c r="P19" s="17">
        <f t="shared" si="2"/>
        <v>0.22448645181084134</v>
      </c>
      <c r="Q19" s="16">
        <f t="shared" si="0"/>
        <v>22908</v>
      </c>
      <c r="R19" s="17">
        <f t="shared" si="3"/>
        <v>7.9866679682597239E-2</v>
      </c>
      <c r="S19" s="15"/>
      <c r="T19" s="18">
        <v>69.099999999999994</v>
      </c>
      <c r="W19" s="15" t="s">
        <v>33</v>
      </c>
      <c r="X19" s="17">
        <v>0.22448645181084134</v>
      </c>
      <c r="Y19" s="17">
        <v>7.9866679682597239E-2</v>
      </c>
      <c r="AA19" s="15" t="s">
        <v>33</v>
      </c>
      <c r="AB19" s="33">
        <v>286828</v>
      </c>
      <c r="AC19" s="16">
        <v>2979</v>
      </c>
      <c r="AD19" s="16">
        <v>871</v>
      </c>
      <c r="AE19" s="16">
        <v>4479</v>
      </c>
      <c r="AF19" s="33">
        <v>2192</v>
      </c>
      <c r="AG19" s="17">
        <f t="shared" si="4"/>
        <v>1.0386015312312605E-2</v>
      </c>
      <c r="AH19" s="17">
        <f t="shared" si="7"/>
        <v>3.03666308728576E-3</v>
      </c>
      <c r="AI19" s="17">
        <f t="shared" si="5"/>
        <v>1.5615630273195085E-2</v>
      </c>
      <c r="AJ19" s="17">
        <f t="shared" si="6"/>
        <v>7.6422106628362641E-3</v>
      </c>
      <c r="AL19" s="15" t="s">
        <v>33</v>
      </c>
      <c r="AM19" s="18">
        <v>69.099999999999994</v>
      </c>
    </row>
    <row r="20" spans="1:39">
      <c r="A20" s="15" t="s">
        <v>34</v>
      </c>
      <c r="B20" s="16">
        <v>349686</v>
      </c>
      <c r="C20" s="16">
        <v>107782</v>
      </c>
      <c r="D20" s="16">
        <v>1226</v>
      </c>
      <c r="E20" s="16">
        <v>4753</v>
      </c>
      <c r="F20" s="16">
        <v>860</v>
      </c>
      <c r="G20" s="16">
        <v>4870</v>
      </c>
      <c r="H20" s="33">
        <v>2589</v>
      </c>
      <c r="I20" s="33">
        <v>238126</v>
      </c>
      <c r="J20" s="33">
        <v>44137</v>
      </c>
      <c r="K20" s="15" t="s">
        <v>34</v>
      </c>
      <c r="L20" s="33">
        <v>131671</v>
      </c>
      <c r="M20" s="33"/>
      <c r="N20" s="33">
        <v>305549</v>
      </c>
      <c r="O20" s="33">
        <v>67424</v>
      </c>
      <c r="P20" s="17">
        <f t="shared" si="2"/>
        <v>0.22066509790573688</v>
      </c>
      <c r="Q20" s="16">
        <f t="shared" si="0"/>
        <v>22663</v>
      </c>
      <c r="R20" s="17">
        <f t="shared" si="3"/>
        <v>7.4171409495694632E-2</v>
      </c>
      <c r="S20" s="15"/>
      <c r="T20" s="18">
        <v>74.5</v>
      </c>
      <c r="W20" s="15" t="s">
        <v>34</v>
      </c>
      <c r="X20" s="17">
        <v>0.22066509790573688</v>
      </c>
      <c r="Y20" s="17">
        <v>7.4171409495694632E-2</v>
      </c>
      <c r="AA20" s="15" t="s">
        <v>34</v>
      </c>
      <c r="AB20" s="33">
        <v>305549</v>
      </c>
      <c r="AC20" s="16">
        <v>4753</v>
      </c>
      <c r="AD20" s="16">
        <v>860</v>
      </c>
      <c r="AE20" s="16">
        <v>4870</v>
      </c>
      <c r="AF20" s="33">
        <v>2589</v>
      </c>
      <c r="AG20" s="17">
        <f t="shared" si="4"/>
        <v>1.555560646573872E-2</v>
      </c>
      <c r="AH20" s="17">
        <f t="shared" si="7"/>
        <v>2.8146058406343989E-3</v>
      </c>
      <c r="AI20" s="17">
        <f t="shared" si="5"/>
        <v>1.5938523771964561E-2</v>
      </c>
      <c r="AJ20" s="17">
        <f t="shared" si="6"/>
        <v>8.4732726993051854E-3</v>
      </c>
      <c r="AL20" s="15" t="s">
        <v>34</v>
      </c>
      <c r="AM20" s="18">
        <v>74.5</v>
      </c>
    </row>
    <row r="21" spans="1:39">
      <c r="A21" s="15" t="s">
        <v>35</v>
      </c>
      <c r="B21" s="16">
        <v>367111</v>
      </c>
      <c r="C21" s="16">
        <v>121692</v>
      </c>
      <c r="D21" s="16">
        <v>1343</v>
      </c>
      <c r="E21" s="16">
        <v>3715</v>
      </c>
      <c r="F21" s="16">
        <v>970</v>
      </c>
      <c r="G21" s="16">
        <v>5410</v>
      </c>
      <c r="H21" s="33">
        <v>2719</v>
      </c>
      <c r="I21" s="33">
        <v>251275</v>
      </c>
      <c r="J21" s="33">
        <v>49832</v>
      </c>
      <c r="K21" s="15" t="s">
        <v>35</v>
      </c>
      <c r="L21" s="33">
        <v>142790</v>
      </c>
      <c r="M21" s="33"/>
      <c r="N21" s="33">
        <v>317279</v>
      </c>
      <c r="O21" s="33">
        <v>66004</v>
      </c>
      <c r="P21" s="17">
        <f t="shared" si="2"/>
        <v>0.20803141714390175</v>
      </c>
      <c r="Q21" s="16">
        <f t="shared" si="0"/>
        <v>19755</v>
      </c>
      <c r="R21" s="17">
        <f t="shared" si="3"/>
        <v>6.2263811976210212E-2</v>
      </c>
      <c r="S21" s="15"/>
      <c r="T21" s="18">
        <v>78.099999999999994</v>
      </c>
      <c r="W21" s="15" t="s">
        <v>35</v>
      </c>
      <c r="X21" s="17">
        <v>0.20803141714390175</v>
      </c>
      <c r="Y21" s="17">
        <v>6.2263811976210212E-2</v>
      </c>
      <c r="AA21" s="15" t="s">
        <v>35</v>
      </c>
      <c r="AB21" s="33">
        <v>317279</v>
      </c>
      <c r="AC21" s="16">
        <v>3715</v>
      </c>
      <c r="AD21" s="16">
        <v>970</v>
      </c>
      <c r="AE21" s="16">
        <v>5410</v>
      </c>
      <c r="AF21" s="33">
        <v>2719</v>
      </c>
      <c r="AG21" s="17">
        <f t="shared" si="4"/>
        <v>1.1708937559687216E-2</v>
      </c>
      <c r="AH21" s="17">
        <f t="shared" si="7"/>
        <v>3.0572461461363656E-3</v>
      </c>
      <c r="AI21" s="17">
        <f t="shared" si="5"/>
        <v>1.7051238815049215E-2</v>
      </c>
      <c r="AJ21" s="17">
        <f t="shared" si="6"/>
        <v>8.569744609633792E-3</v>
      </c>
      <c r="AL21" s="15" t="s">
        <v>35</v>
      </c>
      <c r="AM21" s="18">
        <v>78.099999999999994</v>
      </c>
    </row>
    <row r="22" spans="1:39">
      <c r="A22" s="15" t="s">
        <v>36</v>
      </c>
      <c r="B22" s="16">
        <v>393014</v>
      </c>
      <c r="C22" s="16">
        <v>137854</v>
      </c>
      <c r="D22" s="16">
        <v>1479</v>
      </c>
      <c r="E22" s="16">
        <v>3099</v>
      </c>
      <c r="F22" s="16">
        <v>1242</v>
      </c>
      <c r="G22" s="16">
        <v>5369</v>
      </c>
      <c r="H22" s="33">
        <v>3060</v>
      </c>
      <c r="I22" s="33">
        <v>266063</v>
      </c>
      <c r="J22" s="33">
        <v>57488</v>
      </c>
      <c r="K22" s="15" t="s">
        <v>36</v>
      </c>
      <c r="L22" s="33">
        <v>157931</v>
      </c>
      <c r="M22" s="33"/>
      <c r="N22" s="33">
        <v>335526</v>
      </c>
      <c r="O22" s="33">
        <v>69464</v>
      </c>
      <c r="P22" s="17">
        <f t="shared" si="2"/>
        <v>0.2070301556362249</v>
      </c>
      <c r="Q22" s="16">
        <f t="shared" si="0"/>
        <v>18598</v>
      </c>
      <c r="R22" s="17">
        <f t="shared" si="3"/>
        <v>5.542938550216675E-2</v>
      </c>
      <c r="S22" s="15"/>
      <c r="T22" s="18">
        <v>80.3</v>
      </c>
      <c r="W22" s="15" t="s">
        <v>36</v>
      </c>
      <c r="X22" s="17">
        <v>0.2070301556362249</v>
      </c>
      <c r="Y22" s="17">
        <v>5.542938550216675E-2</v>
      </c>
      <c r="AA22" s="15" t="s">
        <v>36</v>
      </c>
      <c r="AB22" s="33">
        <v>335526</v>
      </c>
      <c r="AC22" s="16">
        <v>3099</v>
      </c>
      <c r="AD22" s="16">
        <v>1242</v>
      </c>
      <c r="AE22" s="16">
        <v>5369</v>
      </c>
      <c r="AF22" s="33">
        <v>3060</v>
      </c>
      <c r="AG22" s="17">
        <f t="shared" si="4"/>
        <v>9.2362439870531648E-3</v>
      </c>
      <c r="AH22" s="17">
        <f t="shared" si="7"/>
        <v>3.7016505427299225E-3</v>
      </c>
      <c r="AI22" s="17">
        <f t="shared" si="5"/>
        <v>1.6001740550657773E-2</v>
      </c>
      <c r="AJ22" s="17">
        <f t="shared" si="6"/>
        <v>9.1200085835374898E-3</v>
      </c>
      <c r="AL22" s="15" t="s">
        <v>36</v>
      </c>
      <c r="AM22" s="18">
        <v>80.3</v>
      </c>
    </row>
    <row r="23" spans="1:39">
      <c r="A23" s="15" t="s">
        <v>37</v>
      </c>
      <c r="B23" s="16">
        <v>405517</v>
      </c>
      <c r="C23" s="16">
        <v>145190</v>
      </c>
      <c r="D23" s="16">
        <v>1401</v>
      </c>
      <c r="E23" s="16">
        <v>2412</v>
      </c>
      <c r="F23" s="16">
        <v>1305</v>
      </c>
      <c r="G23" s="16">
        <v>6297</v>
      </c>
      <c r="H23" s="33">
        <v>3322</v>
      </c>
      <c r="I23" s="33">
        <v>272199</v>
      </c>
      <c r="J23" s="33">
        <v>61404</v>
      </c>
      <c r="K23" s="15" t="s">
        <v>37</v>
      </c>
      <c r="L23" s="33">
        <v>167040</v>
      </c>
      <c r="M23" s="33"/>
      <c r="N23" s="33">
        <v>344113</v>
      </c>
      <c r="O23" s="33">
        <v>71914</v>
      </c>
      <c r="P23" s="17">
        <f t="shared" si="2"/>
        <v>0.20898367687358513</v>
      </c>
      <c r="Q23" s="16">
        <f t="shared" si="0"/>
        <v>20449</v>
      </c>
      <c r="R23" s="17">
        <f t="shared" si="3"/>
        <v>5.9425246939232172E-2</v>
      </c>
      <c r="S23" s="15"/>
      <c r="T23" s="18">
        <v>81.8</v>
      </c>
      <c r="W23" s="15" t="s">
        <v>37</v>
      </c>
      <c r="X23" s="17">
        <v>0.20898367687358513</v>
      </c>
      <c r="Y23" s="17">
        <v>5.9425246939232172E-2</v>
      </c>
      <c r="AA23" s="15" t="s">
        <v>37</v>
      </c>
      <c r="AB23" s="33">
        <v>344113</v>
      </c>
      <c r="AC23" s="16">
        <v>2412</v>
      </c>
      <c r="AD23" s="16">
        <v>1305</v>
      </c>
      <c r="AE23" s="16">
        <v>6297</v>
      </c>
      <c r="AF23" s="33">
        <v>3322</v>
      </c>
      <c r="AG23" s="17">
        <f t="shared" si="4"/>
        <v>7.0093254250783903E-3</v>
      </c>
      <c r="AH23" s="17">
        <f t="shared" si="7"/>
        <v>3.7923589053595768E-3</v>
      </c>
      <c r="AI23" s="17">
        <f t="shared" si="5"/>
        <v>1.8299221476666096E-2</v>
      </c>
      <c r="AJ23" s="17">
        <f t="shared" si="6"/>
        <v>9.6538055813061401E-3</v>
      </c>
      <c r="AL23" s="15" t="s">
        <v>37</v>
      </c>
      <c r="AM23" s="18">
        <v>81.8</v>
      </c>
    </row>
    <row r="24" spans="1:39">
      <c r="A24" s="15" t="s">
        <v>38</v>
      </c>
      <c r="B24" s="16">
        <v>424025</v>
      </c>
      <c r="C24" s="16">
        <v>166807</v>
      </c>
      <c r="D24" s="16">
        <v>2016</v>
      </c>
      <c r="E24" s="16">
        <v>3096</v>
      </c>
      <c r="F24" s="16">
        <v>1421</v>
      </c>
      <c r="G24" s="16">
        <v>5971</v>
      </c>
      <c r="H24" s="33">
        <v>4044</v>
      </c>
      <c r="I24" s="33">
        <v>282716</v>
      </c>
      <c r="J24" s="33">
        <v>64671</v>
      </c>
      <c r="K24" s="15" t="s">
        <v>38</v>
      </c>
      <c r="L24" s="33">
        <v>187408</v>
      </c>
      <c r="M24" s="33"/>
      <c r="N24" s="33">
        <v>359353</v>
      </c>
      <c r="O24" s="33">
        <v>76637</v>
      </c>
      <c r="P24" s="17">
        <f t="shared" si="2"/>
        <v>0.21326383806452151</v>
      </c>
      <c r="Q24" s="16">
        <f t="shared" si="0"/>
        <v>18585</v>
      </c>
      <c r="R24" s="17">
        <f t="shared" si="3"/>
        <v>5.1717948646595409E-2</v>
      </c>
      <c r="S24" s="15"/>
      <c r="T24" s="18">
        <v>83.6</v>
      </c>
      <c r="W24" s="15" t="s">
        <v>38</v>
      </c>
      <c r="X24" s="17">
        <v>0.21326383806452151</v>
      </c>
      <c r="Y24" s="17">
        <v>5.1717948646595409E-2</v>
      </c>
      <c r="AA24" s="15" t="s">
        <v>38</v>
      </c>
      <c r="AB24" s="33">
        <v>359353</v>
      </c>
      <c r="AC24" s="16">
        <v>3096</v>
      </c>
      <c r="AD24" s="16">
        <v>1421</v>
      </c>
      <c r="AE24" s="16">
        <v>5971</v>
      </c>
      <c r="AF24" s="33">
        <v>4044</v>
      </c>
      <c r="AG24" s="17">
        <f t="shared" si="4"/>
        <v>8.6154839391907115E-3</v>
      </c>
      <c r="AH24" s="17">
        <f t="shared" si="7"/>
        <v>3.9543290302293289E-3</v>
      </c>
      <c r="AI24" s="17">
        <f t="shared" si="5"/>
        <v>1.6615973708303533E-2</v>
      </c>
      <c r="AJ24" s="17">
        <f t="shared" si="6"/>
        <v>1.1253558478710349E-2</v>
      </c>
      <c r="AL24" s="15" t="s">
        <v>38</v>
      </c>
      <c r="AM24" s="18">
        <v>83.6</v>
      </c>
    </row>
    <row r="25" spans="1:39">
      <c r="A25" s="15" t="s">
        <v>39</v>
      </c>
      <c r="B25" s="16">
        <v>444846</v>
      </c>
      <c r="C25" s="16">
        <v>191339</v>
      </c>
      <c r="D25" s="16">
        <v>1887</v>
      </c>
      <c r="E25" s="16">
        <v>6334</v>
      </c>
      <c r="F25" s="16">
        <v>1170</v>
      </c>
      <c r="G25" s="16">
        <v>5855</v>
      </c>
      <c r="H25" s="33">
        <v>4478</v>
      </c>
      <c r="I25" s="33">
        <v>289489</v>
      </c>
      <c r="J25" s="33">
        <v>71153</v>
      </c>
      <c r="K25" s="15" t="s">
        <v>39</v>
      </c>
      <c r="L25" s="33">
        <v>216822</v>
      </c>
      <c r="M25" s="33"/>
      <c r="N25" s="33">
        <v>373693</v>
      </c>
      <c r="O25" s="33">
        <v>84204</v>
      </c>
      <c r="P25" s="17">
        <f t="shared" si="2"/>
        <v>0.22532934788716941</v>
      </c>
      <c r="Q25" s="16">
        <f t="shared" si="0"/>
        <v>23596</v>
      </c>
      <c r="R25" s="17">
        <f t="shared" si="3"/>
        <v>6.3142740163717279E-2</v>
      </c>
      <c r="S25" s="15"/>
      <c r="T25" s="18">
        <v>85.4</v>
      </c>
      <c r="W25" s="15" t="s">
        <v>39</v>
      </c>
      <c r="X25" s="17">
        <v>0.22532934788716941</v>
      </c>
      <c r="Y25" s="17">
        <v>6.3142740163717279E-2</v>
      </c>
      <c r="AA25" s="15" t="s">
        <v>39</v>
      </c>
      <c r="AB25" s="33">
        <v>373693</v>
      </c>
      <c r="AC25" s="16">
        <v>6334</v>
      </c>
      <c r="AD25" s="16">
        <v>1170</v>
      </c>
      <c r="AE25" s="16">
        <v>5855</v>
      </c>
      <c r="AF25" s="33">
        <v>4478</v>
      </c>
      <c r="AG25" s="17">
        <f t="shared" si="4"/>
        <v>1.6949742168036328E-2</v>
      </c>
      <c r="AH25" s="17">
        <f t="shared" si="7"/>
        <v>3.1309122729085105E-3</v>
      </c>
      <c r="AI25" s="17">
        <f t="shared" si="5"/>
        <v>1.5667941331520795E-2</v>
      </c>
      <c r="AJ25" s="17">
        <f t="shared" si="6"/>
        <v>1.1983098425713086E-2</v>
      </c>
      <c r="AL25" s="15" t="s">
        <v>39</v>
      </c>
      <c r="AM25" s="18">
        <v>85.4</v>
      </c>
    </row>
    <row r="26" spans="1:39">
      <c r="A26" s="15" t="s">
        <v>40</v>
      </c>
      <c r="B26" s="16">
        <v>452942</v>
      </c>
      <c r="C26" s="16">
        <v>203925</v>
      </c>
      <c r="D26" s="16">
        <v>2296</v>
      </c>
      <c r="E26" s="16">
        <v>3682</v>
      </c>
      <c r="F26" s="16">
        <v>1232</v>
      </c>
      <c r="G26" s="16">
        <v>6306</v>
      </c>
      <c r="H26" s="33">
        <v>4549</v>
      </c>
      <c r="I26" s="33">
        <v>293630</v>
      </c>
      <c r="J26" s="33">
        <v>73422</v>
      </c>
      <c r="K26" s="15" t="s">
        <v>40</v>
      </c>
      <c r="L26" s="33">
        <v>230302</v>
      </c>
      <c r="M26" s="33"/>
      <c r="N26" s="33">
        <v>379520</v>
      </c>
      <c r="O26" s="33">
        <v>85890</v>
      </c>
      <c r="P26" s="17">
        <f t="shared" si="2"/>
        <v>0.22631218381112986</v>
      </c>
      <c r="Q26" s="16">
        <f t="shared" si="0"/>
        <v>24081</v>
      </c>
      <c r="R26" s="17">
        <f t="shared" si="3"/>
        <v>6.3451201517706571E-2</v>
      </c>
      <c r="S26" s="15"/>
      <c r="T26" s="18">
        <v>85.9</v>
      </c>
      <c r="W26" s="15" t="s">
        <v>40</v>
      </c>
      <c r="X26" s="17">
        <v>0.22631218381112986</v>
      </c>
      <c r="Y26" s="17">
        <v>6.3451201517706571E-2</v>
      </c>
      <c r="AA26" s="15" t="s">
        <v>40</v>
      </c>
      <c r="AB26" s="33">
        <v>379520</v>
      </c>
      <c r="AC26" s="16">
        <v>3682</v>
      </c>
      <c r="AD26" s="16">
        <v>1232</v>
      </c>
      <c r="AE26" s="16">
        <v>6306</v>
      </c>
      <c r="AF26" s="33">
        <v>4549</v>
      </c>
      <c r="AG26" s="17">
        <f t="shared" si="4"/>
        <v>9.7017284991568302E-3</v>
      </c>
      <c r="AH26" s="17">
        <f t="shared" si="7"/>
        <v>3.2462057335581789E-3</v>
      </c>
      <c r="AI26" s="17">
        <f t="shared" si="5"/>
        <v>1.6615725126475547E-2</v>
      </c>
      <c r="AJ26" s="17">
        <f t="shared" si="6"/>
        <v>1.1986193086003372E-2</v>
      </c>
      <c r="AL26" s="15" t="s">
        <v>40</v>
      </c>
      <c r="AM26" s="18">
        <v>85.9</v>
      </c>
    </row>
    <row r="27" spans="1:39">
      <c r="A27" s="15" t="s">
        <v>41</v>
      </c>
      <c r="B27" s="16">
        <v>460613</v>
      </c>
      <c r="C27" s="16">
        <v>218756</v>
      </c>
      <c r="D27" s="16">
        <v>2221</v>
      </c>
      <c r="E27" s="16">
        <v>6126</v>
      </c>
      <c r="F27" s="16">
        <v>2010</v>
      </c>
      <c r="G27" s="16">
        <v>6417</v>
      </c>
      <c r="H27" s="33">
        <v>6197</v>
      </c>
      <c r="I27" s="33">
        <v>295915</v>
      </c>
      <c r="J27" s="33">
        <v>73299</v>
      </c>
      <c r="K27" s="15" t="s">
        <v>41</v>
      </c>
      <c r="L27" s="33">
        <v>246802</v>
      </c>
      <c r="M27" s="33"/>
      <c r="N27" s="33">
        <v>387314</v>
      </c>
      <c r="O27" s="33">
        <v>91399</v>
      </c>
      <c r="P27" s="17">
        <f t="shared" si="2"/>
        <v>0.23598165829275472</v>
      </c>
      <c r="Q27" s="16">
        <f t="shared" si="0"/>
        <v>25825</v>
      </c>
      <c r="R27" s="17">
        <f t="shared" si="3"/>
        <v>6.6677166330161061E-2</v>
      </c>
      <c r="S27" s="15"/>
      <c r="T27" s="18">
        <v>85.9</v>
      </c>
      <c r="W27" s="15" t="s">
        <v>41</v>
      </c>
      <c r="X27" s="17">
        <v>0.23598165829275472</v>
      </c>
      <c r="Y27" s="17">
        <v>6.6677166330161061E-2</v>
      </c>
      <c r="AA27" s="15" t="s">
        <v>41</v>
      </c>
      <c r="AB27" s="33">
        <v>387314</v>
      </c>
      <c r="AC27" s="16">
        <v>6126</v>
      </c>
      <c r="AD27" s="16">
        <v>2010</v>
      </c>
      <c r="AE27" s="16">
        <v>6417</v>
      </c>
      <c r="AF27" s="33">
        <v>6197</v>
      </c>
      <c r="AG27" s="17">
        <f t="shared" si="4"/>
        <v>1.5816624237698612E-2</v>
      </c>
      <c r="AH27" s="17">
        <f t="shared" si="7"/>
        <v>5.1895877763261846E-3</v>
      </c>
      <c r="AI27" s="17">
        <f t="shared" si="5"/>
        <v>1.6567952617256285E-2</v>
      </c>
      <c r="AJ27" s="17">
        <f t="shared" si="6"/>
        <v>1.5999938034772818E-2</v>
      </c>
      <c r="AL27" s="15" t="s">
        <v>41</v>
      </c>
      <c r="AM27" s="18">
        <v>85.9</v>
      </c>
    </row>
    <row r="28" spans="1:39">
      <c r="A28" s="15" t="s">
        <v>42</v>
      </c>
      <c r="B28" s="16">
        <v>481250</v>
      </c>
      <c r="C28" s="16">
        <v>238473</v>
      </c>
      <c r="D28" s="16">
        <v>2054</v>
      </c>
      <c r="E28" s="16">
        <v>5005</v>
      </c>
      <c r="F28" s="16">
        <v>1332</v>
      </c>
      <c r="G28" s="5">
        <v>5662</v>
      </c>
      <c r="H28" s="32">
        <v>7273</v>
      </c>
      <c r="I28" s="36">
        <v>307204</v>
      </c>
      <c r="J28" s="33">
        <v>75313</v>
      </c>
      <c r="K28" s="15" t="s">
        <v>42</v>
      </c>
      <c r="L28" s="33">
        <v>269809</v>
      </c>
      <c r="M28" s="33"/>
      <c r="N28" s="33">
        <v>405938</v>
      </c>
      <c r="O28" s="33">
        <v>98733</v>
      </c>
      <c r="P28" s="17">
        <f t="shared" si="2"/>
        <v>0.24322187132025089</v>
      </c>
      <c r="Q28" s="16">
        <f t="shared" si="0"/>
        <v>29282</v>
      </c>
      <c r="R28" s="17">
        <f t="shared" si="3"/>
        <v>7.2134168272002128E-2</v>
      </c>
      <c r="S28" s="15"/>
      <c r="T28" s="18">
        <v>86.5</v>
      </c>
      <c r="W28" s="15" t="s">
        <v>42</v>
      </c>
      <c r="X28" s="17">
        <v>0.24322187132025089</v>
      </c>
      <c r="Y28" s="17">
        <v>7.2134168272002128E-2</v>
      </c>
      <c r="AA28" s="15" t="s">
        <v>42</v>
      </c>
      <c r="AB28" s="33">
        <v>405938</v>
      </c>
      <c r="AC28" s="16">
        <v>5005</v>
      </c>
      <c r="AD28" s="16">
        <v>1332</v>
      </c>
      <c r="AE28" s="16">
        <v>5662</v>
      </c>
      <c r="AF28" s="157">
        <v>7273</v>
      </c>
      <c r="AG28" s="17">
        <f t="shared" si="4"/>
        <v>1.2329469032216742E-2</v>
      </c>
      <c r="AH28" s="17">
        <f t="shared" si="7"/>
        <v>3.2812892609216187E-3</v>
      </c>
      <c r="AI28" s="17">
        <f t="shared" si="5"/>
        <v>1.3947942789292947E-2</v>
      </c>
      <c r="AJ28" s="17">
        <f t="shared" si="6"/>
        <v>1.7916529125137335E-2</v>
      </c>
      <c r="AL28" s="15" t="s">
        <v>42</v>
      </c>
      <c r="AM28" s="18">
        <v>86.5</v>
      </c>
    </row>
    <row r="29" spans="1:39">
      <c r="A29" s="15" t="s">
        <v>43</v>
      </c>
      <c r="B29" s="16">
        <v>495849</v>
      </c>
      <c r="C29" s="16">
        <v>256812</v>
      </c>
      <c r="D29" s="16">
        <v>1876</v>
      </c>
      <c r="E29" s="16">
        <v>2326</v>
      </c>
      <c r="F29" s="16">
        <v>1207</v>
      </c>
      <c r="G29" s="16">
        <v>5758</v>
      </c>
      <c r="H29" s="33">
        <v>8707</v>
      </c>
      <c r="I29" s="33">
        <v>316489</v>
      </c>
      <c r="J29" s="33">
        <v>74415</v>
      </c>
      <c r="K29" s="15" t="s">
        <v>43</v>
      </c>
      <c r="L29" s="33">
        <v>295672</v>
      </c>
      <c r="M29" s="33">
        <v>32994</v>
      </c>
      <c r="N29" s="33">
        <v>421435</v>
      </c>
      <c r="O29" s="33">
        <v>104946</v>
      </c>
      <c r="P29" s="17">
        <f t="shared" si="2"/>
        <v>0.24902060816021451</v>
      </c>
      <c r="Q29" s="16">
        <v>69978</v>
      </c>
      <c r="R29" s="17">
        <f t="shared" si="3"/>
        <v>0.16604695860571619</v>
      </c>
      <c r="S29" s="15"/>
      <c r="T29" s="18">
        <v>88.5</v>
      </c>
      <c r="W29" s="15" t="s">
        <v>43</v>
      </c>
      <c r="X29" s="17">
        <v>0.24902060816021451</v>
      </c>
      <c r="Y29" s="17">
        <v>0.16604695860571619</v>
      </c>
      <c r="AA29" s="15" t="s">
        <v>43</v>
      </c>
      <c r="AB29" s="33">
        <v>421435</v>
      </c>
      <c r="AC29" s="16">
        <v>2326</v>
      </c>
      <c r="AD29" s="16">
        <v>1207</v>
      </c>
      <c r="AE29" s="16">
        <v>5758</v>
      </c>
      <c r="AF29" s="33">
        <v>8707</v>
      </c>
      <c r="AG29" s="17">
        <f t="shared" si="4"/>
        <v>5.5192378421346118E-3</v>
      </c>
      <c r="AH29" s="17">
        <f t="shared" si="7"/>
        <v>2.8640241081068253E-3</v>
      </c>
      <c r="AI29" s="17">
        <f t="shared" si="5"/>
        <v>1.366284243121715E-2</v>
      </c>
      <c r="AJ29" s="17">
        <f t="shared" si="6"/>
        <v>2.0660362808024961E-2</v>
      </c>
      <c r="AL29" s="15" t="s">
        <v>43</v>
      </c>
      <c r="AM29" s="18">
        <v>88.5</v>
      </c>
    </row>
    <row r="30" spans="1:39">
      <c r="A30" s="15" t="s">
        <v>45</v>
      </c>
      <c r="B30" s="16">
        <v>521757</v>
      </c>
      <c r="C30" s="16">
        <v>277579</v>
      </c>
      <c r="D30" s="16">
        <v>2762</v>
      </c>
      <c r="E30" s="16">
        <v>4411</v>
      </c>
      <c r="F30" s="16">
        <v>1537</v>
      </c>
      <c r="G30" s="16">
        <v>6482</v>
      </c>
      <c r="H30" s="33">
        <v>9993</v>
      </c>
      <c r="I30" s="33">
        <v>331595</v>
      </c>
      <c r="J30" s="33">
        <v>81218</v>
      </c>
      <c r="K30" s="15" t="s">
        <v>45</v>
      </c>
      <c r="L30" s="33">
        <v>320894</v>
      </c>
      <c r="M30" s="33">
        <v>33973</v>
      </c>
      <c r="N30" s="33">
        <v>440539</v>
      </c>
      <c r="O30" s="33">
        <v>108944</v>
      </c>
      <c r="P30" s="17">
        <f t="shared" si="2"/>
        <v>0.24729706110015232</v>
      </c>
      <c r="Q30" s="16">
        <v>74526</v>
      </c>
      <c r="R30" s="17">
        <f t="shared" si="3"/>
        <v>0.16917003942897224</v>
      </c>
      <c r="S30" s="15"/>
      <c r="T30" s="18">
        <v>91.2</v>
      </c>
      <c r="W30" s="15" t="s">
        <v>45</v>
      </c>
      <c r="X30" s="17">
        <v>0.24729706110015232</v>
      </c>
      <c r="Y30" s="17">
        <v>0.16917003942897224</v>
      </c>
      <c r="AA30" s="15" t="s">
        <v>45</v>
      </c>
      <c r="AB30" s="33">
        <v>440539</v>
      </c>
      <c r="AC30" s="16">
        <v>4411</v>
      </c>
      <c r="AD30" s="16">
        <v>1537</v>
      </c>
      <c r="AE30" s="16">
        <v>6482</v>
      </c>
      <c r="AF30" s="33">
        <v>9993</v>
      </c>
      <c r="AG30" s="17">
        <f t="shared" si="4"/>
        <v>1.001273440035956E-2</v>
      </c>
      <c r="AH30" s="17">
        <f t="shared" si="7"/>
        <v>3.4889079059969717E-3</v>
      </c>
      <c r="AI30" s="17">
        <f t="shared" si="5"/>
        <v>1.4713793784432253E-2</v>
      </c>
      <c r="AJ30" s="17">
        <f t="shared" si="6"/>
        <v>2.268357625545071E-2</v>
      </c>
      <c r="AL30" s="15" t="s">
        <v>45</v>
      </c>
      <c r="AM30" s="18">
        <v>91.2</v>
      </c>
    </row>
    <row r="31" spans="1:39">
      <c r="A31" s="15" t="s">
        <v>46</v>
      </c>
      <c r="B31" s="16">
        <v>548769</v>
      </c>
      <c r="C31" s="16">
        <v>292502</v>
      </c>
      <c r="D31" s="16">
        <v>3400</v>
      </c>
      <c r="E31" s="16">
        <v>3544</v>
      </c>
      <c r="F31" s="16">
        <v>1370</v>
      </c>
      <c r="G31" s="16">
        <v>6402</v>
      </c>
      <c r="H31" s="33">
        <v>11122</v>
      </c>
      <c r="I31" s="33">
        <v>345473</v>
      </c>
      <c r="J31" s="33">
        <v>84907</v>
      </c>
      <c r="K31" s="15" t="s">
        <v>46</v>
      </c>
      <c r="L31" s="33">
        <v>342277</v>
      </c>
      <c r="M31" s="33">
        <v>36728</v>
      </c>
      <c r="N31" s="33">
        <v>463862</v>
      </c>
      <c r="O31" s="33">
        <v>118389</v>
      </c>
      <c r="P31" s="17">
        <f t="shared" si="2"/>
        <v>0.25522461421715942</v>
      </c>
      <c r="Q31" s="16">
        <v>83104</v>
      </c>
      <c r="R31" s="17">
        <f t="shared" si="3"/>
        <v>0.17915673195907403</v>
      </c>
      <c r="S31" s="15"/>
      <c r="T31" s="18">
        <v>94.3</v>
      </c>
      <c r="W31" s="15" t="s">
        <v>46</v>
      </c>
      <c r="X31" s="17">
        <v>0.25522461421715942</v>
      </c>
      <c r="Y31" s="17">
        <v>0.17915673195907403</v>
      </c>
      <c r="AA31" s="15" t="s">
        <v>46</v>
      </c>
      <c r="AB31" s="33">
        <v>463862</v>
      </c>
      <c r="AC31" s="16">
        <v>3544</v>
      </c>
      <c r="AD31" s="16">
        <v>1370</v>
      </c>
      <c r="AE31" s="16">
        <v>6402</v>
      </c>
      <c r="AF31" s="33">
        <v>11122</v>
      </c>
      <c r="AG31" s="17">
        <f t="shared" si="4"/>
        <v>7.6402033363371005E-3</v>
      </c>
      <c r="AH31" s="17">
        <f t="shared" si="7"/>
        <v>2.9534646080084164E-3</v>
      </c>
      <c r="AI31" s="17">
        <f t="shared" si="5"/>
        <v>1.3801518555087504E-2</v>
      </c>
      <c r="AJ31" s="17">
        <f t="shared" si="6"/>
        <v>2.3976958664430368E-2</v>
      </c>
      <c r="AL31" s="15" t="s">
        <v>46</v>
      </c>
      <c r="AM31" s="18">
        <v>94.3</v>
      </c>
    </row>
    <row r="32" spans="1:39">
      <c r="A32" s="15" t="s">
        <v>47</v>
      </c>
      <c r="B32" s="16">
        <v>563855</v>
      </c>
      <c r="C32" s="16">
        <v>311090</v>
      </c>
      <c r="D32" s="16">
        <v>3371</v>
      </c>
      <c r="E32" s="16">
        <v>3882</v>
      </c>
      <c r="F32" s="16">
        <v>1668</v>
      </c>
      <c r="G32" s="16">
        <v>5223</v>
      </c>
      <c r="H32" s="33">
        <v>11527</v>
      </c>
      <c r="I32" s="33">
        <v>352820</v>
      </c>
      <c r="J32" s="33">
        <v>90117</v>
      </c>
      <c r="K32" s="15" t="s">
        <v>47</v>
      </c>
      <c r="L32" s="33">
        <v>361149</v>
      </c>
      <c r="M32" s="33">
        <v>39733</v>
      </c>
      <c r="N32" s="33">
        <v>473738</v>
      </c>
      <c r="O32" s="33">
        <v>120918</v>
      </c>
      <c r="P32" s="17">
        <f t="shared" si="2"/>
        <v>0.25524234914657468</v>
      </c>
      <c r="Q32" s="16">
        <v>86422</v>
      </c>
      <c r="R32" s="17">
        <f t="shared" si="3"/>
        <v>0.18242572898944143</v>
      </c>
      <c r="S32" s="15"/>
      <c r="T32" s="18">
        <v>95.8</v>
      </c>
      <c r="W32" s="15" t="s">
        <v>47</v>
      </c>
      <c r="X32" s="17">
        <v>0.25524234914657468</v>
      </c>
      <c r="Y32" s="17">
        <v>0.18242572898944143</v>
      </c>
      <c r="AA32" s="15" t="s">
        <v>47</v>
      </c>
      <c r="AB32" s="33">
        <v>473738</v>
      </c>
      <c r="AC32" s="16">
        <v>3882</v>
      </c>
      <c r="AD32" s="16">
        <v>1668</v>
      </c>
      <c r="AE32" s="16">
        <v>5223</v>
      </c>
      <c r="AF32" s="33">
        <v>11527</v>
      </c>
      <c r="AG32" s="17">
        <f t="shared" si="4"/>
        <v>8.1944028133694152E-3</v>
      </c>
      <c r="AH32" s="17">
        <f t="shared" si="7"/>
        <v>3.5209335117723298E-3</v>
      </c>
      <c r="AI32" s="17">
        <f t="shared" si="5"/>
        <v>1.1025081374092853E-2</v>
      </c>
      <c r="AJ32" s="17">
        <f t="shared" si="6"/>
        <v>2.4332014742325925E-2</v>
      </c>
      <c r="AL32" s="15" t="s">
        <v>47</v>
      </c>
      <c r="AM32" s="18">
        <v>95.8</v>
      </c>
    </row>
    <row r="33" spans="1:39">
      <c r="A33" s="15" t="s">
        <v>48</v>
      </c>
      <c r="B33" s="16">
        <v>570545</v>
      </c>
      <c r="C33" s="16">
        <v>328620</v>
      </c>
      <c r="D33" s="16">
        <v>4302</v>
      </c>
      <c r="E33" s="16">
        <v>7772</v>
      </c>
      <c r="F33" s="16">
        <v>1574</v>
      </c>
      <c r="G33" s="16">
        <v>6196</v>
      </c>
      <c r="H33" s="33">
        <v>12188</v>
      </c>
      <c r="I33" s="33">
        <v>355276</v>
      </c>
      <c r="J33" s="33">
        <v>92390</v>
      </c>
      <c r="K33" s="15" t="s">
        <v>48</v>
      </c>
      <c r="L33" s="33">
        <v>372392</v>
      </c>
      <c r="M33" s="33">
        <v>41653</v>
      </c>
      <c r="N33" s="33">
        <v>478155</v>
      </c>
      <c r="O33" s="33">
        <v>122879</v>
      </c>
      <c r="P33" s="17">
        <f t="shared" si="2"/>
        <v>0.25698570547207494</v>
      </c>
      <c r="Q33" s="16">
        <v>81123</v>
      </c>
      <c r="R33" s="17">
        <f t="shared" si="3"/>
        <v>0.16965837437650971</v>
      </c>
      <c r="S33" s="15"/>
      <c r="T33" s="18">
        <v>97.1</v>
      </c>
      <c r="W33" s="15" t="s">
        <v>48</v>
      </c>
      <c r="X33" s="17">
        <v>0.25698570547207494</v>
      </c>
      <c r="Y33" s="17">
        <v>0.16965837437650971</v>
      </c>
      <c r="AA33" s="15" t="s">
        <v>48</v>
      </c>
      <c r="AB33" s="33">
        <v>478155</v>
      </c>
      <c r="AC33" s="16">
        <v>7772</v>
      </c>
      <c r="AD33" s="16">
        <v>1574</v>
      </c>
      <c r="AE33" s="16">
        <v>6196</v>
      </c>
      <c r="AF33" s="33">
        <v>12188</v>
      </c>
      <c r="AG33" s="17">
        <f t="shared" si="4"/>
        <v>1.6254143530863421E-2</v>
      </c>
      <c r="AH33" s="17">
        <f t="shared" si="7"/>
        <v>3.2918195982474304E-3</v>
      </c>
      <c r="AI33" s="17">
        <f t="shared" si="5"/>
        <v>1.2958141188526734E-2</v>
      </c>
      <c r="AJ33" s="17">
        <f t="shared" si="6"/>
        <v>2.5489642479948969E-2</v>
      </c>
      <c r="AL33" s="15" t="s">
        <v>48</v>
      </c>
      <c r="AM33" s="18">
        <v>97.1</v>
      </c>
    </row>
    <row r="34" spans="1:39">
      <c r="A34" s="15" t="s">
        <v>49</v>
      </c>
      <c r="B34" s="16">
        <v>567174</v>
      </c>
      <c r="C34" s="16">
        <v>337502</v>
      </c>
      <c r="D34" s="16">
        <v>3576</v>
      </c>
      <c r="E34" s="16">
        <v>16349</v>
      </c>
      <c r="F34" s="16">
        <v>1291</v>
      </c>
      <c r="G34" s="16">
        <v>6256</v>
      </c>
      <c r="H34" s="33">
        <v>11381</v>
      </c>
      <c r="I34" s="33">
        <v>353116</v>
      </c>
      <c r="J34" s="33">
        <v>85996</v>
      </c>
      <c r="K34" s="15" t="s">
        <v>49</v>
      </c>
      <c r="L34" s="33">
        <v>384727</v>
      </c>
      <c r="M34" s="33">
        <v>41854</v>
      </c>
      <c r="N34" s="33">
        <v>481178</v>
      </c>
      <c r="O34" s="33">
        <v>128063</v>
      </c>
      <c r="P34" s="17">
        <f t="shared" si="2"/>
        <v>0.26614475308513691</v>
      </c>
      <c r="Q34" s="16">
        <v>85503</v>
      </c>
      <c r="R34" s="17">
        <f t="shared" si="3"/>
        <v>0.17769515647016282</v>
      </c>
      <c r="S34" s="15"/>
      <c r="T34" s="18">
        <v>97.7</v>
      </c>
      <c r="W34" s="15" t="s">
        <v>49</v>
      </c>
      <c r="X34" s="17">
        <v>0.26614475308513691</v>
      </c>
      <c r="Y34" s="17">
        <v>0.17769515647016282</v>
      </c>
      <c r="AA34" s="15" t="s">
        <v>49</v>
      </c>
      <c r="AB34" s="33">
        <v>481178</v>
      </c>
      <c r="AC34" s="16">
        <v>16349</v>
      </c>
      <c r="AD34" s="16">
        <v>1291</v>
      </c>
      <c r="AE34" s="16">
        <v>6256</v>
      </c>
      <c r="AF34" s="33">
        <v>11381</v>
      </c>
      <c r="AG34" s="17">
        <f t="shared" si="4"/>
        <v>3.3977031368848949E-2</v>
      </c>
      <c r="AH34" s="17">
        <f t="shared" si="7"/>
        <v>2.6829988070942563E-3</v>
      </c>
      <c r="AI34" s="17">
        <f t="shared" si="5"/>
        <v>1.3001425667840176E-2</v>
      </c>
      <c r="AJ34" s="17">
        <f t="shared" si="6"/>
        <v>2.3652369809093517E-2</v>
      </c>
      <c r="AL34" s="15" t="s">
        <v>49</v>
      </c>
      <c r="AM34" s="18">
        <v>97.7</v>
      </c>
    </row>
    <row r="35" spans="1:39">
      <c r="A35" s="15" t="s">
        <v>50</v>
      </c>
      <c r="B35" s="16">
        <v>570817</v>
      </c>
      <c r="C35" s="16">
        <v>340884</v>
      </c>
      <c r="D35" s="16">
        <v>4302</v>
      </c>
      <c r="E35" s="16">
        <v>13946</v>
      </c>
      <c r="F35" s="16">
        <v>1397</v>
      </c>
      <c r="G35" s="16">
        <v>5843</v>
      </c>
      <c r="H35" s="33">
        <v>11448</v>
      </c>
      <c r="I35" s="33">
        <v>349663</v>
      </c>
      <c r="J35" s="33">
        <v>88644</v>
      </c>
      <c r="K35" s="15" t="s">
        <v>50</v>
      </c>
      <c r="L35" s="33">
        <v>387627</v>
      </c>
      <c r="M35" s="33">
        <v>44494</v>
      </c>
      <c r="N35" s="33">
        <v>482174</v>
      </c>
      <c r="O35" s="33">
        <v>132510</v>
      </c>
      <c r="P35" s="17">
        <f t="shared" si="2"/>
        <v>0.27481780436108127</v>
      </c>
      <c r="Q35" s="16">
        <v>86935</v>
      </c>
      <c r="R35" s="17">
        <f t="shared" si="3"/>
        <v>0.18029798371542224</v>
      </c>
      <c r="S35" s="15"/>
      <c r="T35" s="18">
        <v>97.6</v>
      </c>
      <c r="W35" s="15" t="s">
        <v>50</v>
      </c>
      <c r="X35" s="17">
        <v>0.27481780436108127</v>
      </c>
      <c r="Y35" s="17">
        <v>0.18029798371542224</v>
      </c>
      <c r="AA35" s="15" t="s">
        <v>50</v>
      </c>
      <c r="AB35" s="33">
        <v>482174</v>
      </c>
      <c r="AC35" s="16">
        <v>13946</v>
      </c>
      <c r="AD35" s="16">
        <v>1397</v>
      </c>
      <c r="AE35" s="16">
        <v>5843</v>
      </c>
      <c r="AF35" s="33">
        <v>11448</v>
      </c>
      <c r="AG35" s="17">
        <f t="shared" si="4"/>
        <v>2.8923168814577311E-2</v>
      </c>
      <c r="AH35" s="17">
        <f t="shared" si="7"/>
        <v>2.8972943377287039E-3</v>
      </c>
      <c r="AI35" s="17">
        <f t="shared" si="5"/>
        <v>1.2118032079705666E-2</v>
      </c>
      <c r="AJ35" s="17">
        <f t="shared" si="6"/>
        <v>2.3742466412539871E-2</v>
      </c>
      <c r="AL35" s="15" t="s">
        <v>50</v>
      </c>
      <c r="AM35" s="18">
        <v>97.6</v>
      </c>
    </row>
    <row r="36" spans="1:39">
      <c r="A36" s="15" t="s">
        <v>51</v>
      </c>
      <c r="B36" s="16">
        <v>579461</v>
      </c>
      <c r="C36" s="16">
        <v>354160</v>
      </c>
      <c r="D36" s="16">
        <v>4469</v>
      </c>
      <c r="E36" s="16">
        <v>14820</v>
      </c>
      <c r="F36" s="16">
        <v>1292</v>
      </c>
      <c r="G36" s="16">
        <v>6962</v>
      </c>
      <c r="H36" s="33">
        <v>12921</v>
      </c>
      <c r="I36" s="33">
        <v>351755</v>
      </c>
      <c r="J36" s="33">
        <v>90924</v>
      </c>
      <c r="K36" s="15" t="s">
        <v>51</v>
      </c>
      <c r="L36" s="33">
        <v>402610</v>
      </c>
      <c r="M36" s="33">
        <v>44793</v>
      </c>
      <c r="N36" s="33">
        <v>488537</v>
      </c>
      <c r="O36" s="33">
        <v>136782</v>
      </c>
      <c r="P36" s="17">
        <f t="shared" si="2"/>
        <v>0.27998288768302093</v>
      </c>
      <c r="Q36" s="16">
        <v>88773</v>
      </c>
      <c r="R36" s="17">
        <f t="shared" si="3"/>
        <v>0.18171192765338143</v>
      </c>
      <c r="S36" s="15"/>
      <c r="T36" s="18">
        <v>97.7</v>
      </c>
      <c r="W36" s="15" t="s">
        <v>51</v>
      </c>
      <c r="X36" s="17">
        <v>0.27998288768302093</v>
      </c>
      <c r="Y36" s="17">
        <v>0.18171192765338143</v>
      </c>
      <c r="AA36" s="15" t="s">
        <v>51</v>
      </c>
      <c r="AB36" s="33">
        <v>488537</v>
      </c>
      <c r="AC36" s="16">
        <v>14820</v>
      </c>
      <c r="AD36" s="16">
        <v>1292</v>
      </c>
      <c r="AE36" s="16">
        <v>6962</v>
      </c>
      <c r="AF36" s="33">
        <v>12921</v>
      </c>
      <c r="AG36" s="17">
        <f t="shared" si="4"/>
        <v>3.0335471008337136E-2</v>
      </c>
      <c r="AH36" s="17">
        <f t="shared" si="7"/>
        <v>2.6446308058550327E-3</v>
      </c>
      <c r="AI36" s="17">
        <f t="shared" si="5"/>
        <v>1.4250711819166205E-2</v>
      </c>
      <c r="AJ36" s="17">
        <f t="shared" si="6"/>
        <v>2.6448354986418635E-2</v>
      </c>
      <c r="AL36" s="15" t="s">
        <v>51</v>
      </c>
      <c r="AM36" s="18">
        <v>97.7</v>
      </c>
    </row>
    <row r="37" spans="1:39">
      <c r="A37" s="15" t="s">
        <v>52</v>
      </c>
      <c r="B37" s="16">
        <v>595214</v>
      </c>
      <c r="C37" s="16">
        <v>360489</v>
      </c>
      <c r="D37" s="16">
        <v>4718</v>
      </c>
      <c r="E37" s="16">
        <v>4417</v>
      </c>
      <c r="F37" s="16">
        <v>1684</v>
      </c>
      <c r="G37" s="16">
        <v>6335</v>
      </c>
      <c r="H37" s="33">
        <v>14988</v>
      </c>
      <c r="I37" s="33">
        <v>357636</v>
      </c>
      <c r="J37" s="33">
        <v>98179</v>
      </c>
      <c r="K37" s="15" t="s">
        <v>52</v>
      </c>
      <c r="L37" s="33">
        <v>417820</v>
      </c>
      <c r="M37" s="33">
        <v>45479</v>
      </c>
      <c r="N37" s="33">
        <v>497036</v>
      </c>
      <c r="O37" s="33">
        <v>139400</v>
      </c>
      <c r="P37" s="17">
        <f t="shared" si="2"/>
        <v>0.28046258218720577</v>
      </c>
      <c r="Q37" s="16">
        <v>98092</v>
      </c>
      <c r="R37" s="17">
        <f t="shared" si="3"/>
        <v>0.19735391400220506</v>
      </c>
      <c r="S37" s="15"/>
      <c r="T37" s="18">
        <v>99.5</v>
      </c>
      <c r="W37" s="15" t="s">
        <v>52</v>
      </c>
      <c r="X37" s="17">
        <v>0.28046258218720577</v>
      </c>
      <c r="Y37" s="17">
        <v>0.19735391400220506</v>
      </c>
      <c r="AA37" s="15" t="s">
        <v>52</v>
      </c>
      <c r="AB37" s="33">
        <v>497036</v>
      </c>
      <c r="AC37" s="16">
        <v>4417</v>
      </c>
      <c r="AD37" s="16">
        <v>1684</v>
      </c>
      <c r="AE37" s="16">
        <v>6335</v>
      </c>
      <c r="AF37" s="33">
        <v>14988</v>
      </c>
      <c r="AG37" s="17">
        <f t="shared" si="4"/>
        <v>8.8866802404654801E-3</v>
      </c>
      <c r="AH37" s="17">
        <f t="shared" si="7"/>
        <v>3.3880845653031168E-3</v>
      </c>
      <c r="AI37" s="17">
        <f t="shared" si="5"/>
        <v>1.2745555653916416E-2</v>
      </c>
      <c r="AJ37" s="17">
        <f t="shared" si="6"/>
        <v>3.0154757401878333E-2</v>
      </c>
      <c r="AL37" s="15" t="s">
        <v>52</v>
      </c>
      <c r="AM37" s="18">
        <v>99.5</v>
      </c>
    </row>
    <row r="38" spans="1:39">
      <c r="A38" s="15" t="s">
        <v>53</v>
      </c>
      <c r="B38" s="16">
        <v>588916</v>
      </c>
      <c r="C38" s="16">
        <v>369729</v>
      </c>
      <c r="D38" s="16">
        <v>5398</v>
      </c>
      <c r="E38" s="16">
        <v>3448</v>
      </c>
      <c r="F38" s="16">
        <v>996</v>
      </c>
      <c r="G38" s="16">
        <v>7850</v>
      </c>
      <c r="H38" s="33">
        <v>16001</v>
      </c>
      <c r="I38" s="33">
        <v>353552</v>
      </c>
      <c r="J38" s="33">
        <v>93029</v>
      </c>
      <c r="K38" s="15" t="s">
        <v>53</v>
      </c>
      <c r="L38" s="33">
        <v>428164</v>
      </c>
      <c r="M38" s="33">
        <v>45687</v>
      </c>
      <c r="N38" s="33">
        <v>495887</v>
      </c>
      <c r="O38" s="33">
        <v>142335</v>
      </c>
      <c r="P38" s="17">
        <f t="shared" si="2"/>
        <v>0.28703111797647446</v>
      </c>
      <c r="Q38" s="16">
        <v>98723</v>
      </c>
      <c r="R38" s="17">
        <f t="shared" si="3"/>
        <v>0.1990836622053008</v>
      </c>
      <c r="S38" s="15"/>
      <c r="T38" s="18">
        <v>100.1</v>
      </c>
      <c r="W38" s="15" t="s">
        <v>53</v>
      </c>
      <c r="X38" s="17">
        <v>0.28703111797647446</v>
      </c>
      <c r="Y38" s="17">
        <v>0.1990836622053008</v>
      </c>
      <c r="AA38" s="15" t="s">
        <v>53</v>
      </c>
      <c r="AB38" s="33">
        <v>495887</v>
      </c>
      <c r="AC38" s="16">
        <v>3448</v>
      </c>
      <c r="AD38" s="16">
        <v>996</v>
      </c>
      <c r="AE38" s="16">
        <v>7850</v>
      </c>
      <c r="AF38" s="33">
        <v>16001</v>
      </c>
      <c r="AG38" s="17">
        <f t="shared" si="4"/>
        <v>6.9531969985097411E-3</v>
      </c>
      <c r="AH38" s="17">
        <f t="shared" si="7"/>
        <v>2.008522102817779E-3</v>
      </c>
      <c r="AI38" s="17">
        <f t="shared" si="5"/>
        <v>1.5830219384658197E-2</v>
      </c>
      <c r="AJ38" s="17">
        <f t="shared" si="6"/>
        <v>3.226743189476635E-2</v>
      </c>
      <c r="AL38" s="15" t="s">
        <v>53</v>
      </c>
      <c r="AM38" s="18">
        <v>100.1</v>
      </c>
    </row>
    <row r="39" spans="1:39">
      <c r="A39" s="15" t="s">
        <v>54</v>
      </c>
      <c r="B39" s="16">
        <v>574676</v>
      </c>
      <c r="C39" s="16">
        <v>362157</v>
      </c>
      <c r="D39" s="16">
        <v>5198</v>
      </c>
      <c r="E39" s="16">
        <v>6640</v>
      </c>
      <c r="F39" s="16">
        <v>1365</v>
      </c>
      <c r="G39" s="16">
        <v>6042</v>
      </c>
      <c r="H39" s="33">
        <v>16851</v>
      </c>
      <c r="I39" s="33">
        <v>346177</v>
      </c>
      <c r="J39" s="33">
        <v>90766</v>
      </c>
      <c r="K39" s="15" t="s">
        <v>54</v>
      </c>
      <c r="L39" s="33">
        <v>416743</v>
      </c>
      <c r="M39" s="33">
        <v>44616</v>
      </c>
      <c r="N39" s="33">
        <v>483910</v>
      </c>
      <c r="O39" s="33">
        <v>137733</v>
      </c>
      <c r="P39" s="17">
        <f t="shared" si="2"/>
        <v>0.28462524023062141</v>
      </c>
      <c r="Q39" s="16">
        <v>94003</v>
      </c>
      <c r="R39" s="17">
        <f t="shared" si="3"/>
        <v>0.19425719658614204</v>
      </c>
      <c r="S39" s="15"/>
      <c r="T39" s="18">
        <v>99.8</v>
      </c>
      <c r="W39" s="15" t="s">
        <v>54</v>
      </c>
      <c r="X39" s="17">
        <v>0.28462524023062141</v>
      </c>
      <c r="Y39" s="17">
        <v>0.19425719658614204</v>
      </c>
      <c r="AA39" s="15" t="s">
        <v>54</v>
      </c>
      <c r="AB39" s="33">
        <v>483910</v>
      </c>
      <c r="AC39" s="16">
        <v>6640</v>
      </c>
      <c r="AD39" s="16">
        <v>1365</v>
      </c>
      <c r="AE39" s="16">
        <v>6042</v>
      </c>
      <c r="AF39" s="33">
        <v>16851</v>
      </c>
      <c r="AG39" s="17">
        <f t="shared" si="4"/>
        <v>1.3721559794176602E-2</v>
      </c>
      <c r="AH39" s="17">
        <f t="shared" si="7"/>
        <v>2.8207724576884132E-3</v>
      </c>
      <c r="AI39" s="17">
        <f t="shared" si="5"/>
        <v>1.2485792812713108E-2</v>
      </c>
      <c r="AJ39" s="17">
        <f t="shared" si="6"/>
        <v>3.4822590977661133E-2</v>
      </c>
      <c r="AL39" s="15" t="s">
        <v>54</v>
      </c>
      <c r="AM39" s="18">
        <v>99.8</v>
      </c>
    </row>
    <row r="40" spans="1:39">
      <c r="A40" s="15" t="s">
        <v>59</v>
      </c>
      <c r="B40" s="16">
        <v>560954</v>
      </c>
      <c r="C40" s="16">
        <v>362605</v>
      </c>
      <c r="D40" s="16">
        <v>4540</v>
      </c>
      <c r="E40" s="16">
        <v>7047</v>
      </c>
      <c r="F40" s="16">
        <v>1456</v>
      </c>
      <c r="G40" s="5">
        <v>5998</v>
      </c>
      <c r="H40" s="32">
        <v>17084</v>
      </c>
      <c r="I40" s="33">
        <v>340977</v>
      </c>
      <c r="J40" s="33">
        <v>88132</v>
      </c>
      <c r="K40" s="15" t="s">
        <v>59</v>
      </c>
      <c r="L40" s="33">
        <v>413705</v>
      </c>
      <c r="M40" s="33">
        <v>41203</v>
      </c>
      <c r="N40" s="33">
        <v>472823</v>
      </c>
      <c r="O40" s="33">
        <v>131846</v>
      </c>
      <c r="P40" s="17">
        <f t="shared" si="2"/>
        <v>0.27884853317203268</v>
      </c>
      <c r="Q40" s="16">
        <v>87763</v>
      </c>
      <c r="R40" s="17">
        <f t="shared" si="3"/>
        <v>0.18561491298012153</v>
      </c>
      <c r="S40" s="15"/>
      <c r="T40" s="18">
        <v>99.1</v>
      </c>
      <c r="W40" s="15" t="s">
        <v>59</v>
      </c>
      <c r="X40" s="17">
        <v>0.27884853317203268</v>
      </c>
      <c r="Y40" s="17">
        <v>0.18561491298012153</v>
      </c>
      <c r="AA40" s="15" t="s">
        <v>59</v>
      </c>
      <c r="AB40" s="33">
        <v>472823</v>
      </c>
      <c r="AC40" s="16">
        <v>7047</v>
      </c>
      <c r="AD40" s="16">
        <v>1456</v>
      </c>
      <c r="AE40" s="16">
        <v>5998</v>
      </c>
      <c r="AF40" s="157">
        <v>17084</v>
      </c>
      <c r="AG40" s="17">
        <f t="shared" si="4"/>
        <v>1.490409730491114E-2</v>
      </c>
      <c r="AH40" s="17">
        <f t="shared" si="7"/>
        <v>3.0793764262736795E-3</v>
      </c>
      <c r="AI40" s="17">
        <f t="shared" si="5"/>
        <v>1.2685508107685118E-2</v>
      </c>
      <c r="AJ40" s="17">
        <f t="shared" si="6"/>
        <v>3.6131914056634303E-2</v>
      </c>
      <c r="AL40" s="15" t="s">
        <v>59</v>
      </c>
      <c r="AM40" s="18">
        <v>99.1</v>
      </c>
    </row>
    <row r="41" spans="1:39">
      <c r="A41" s="15" t="s">
        <v>60</v>
      </c>
      <c r="B41" s="16">
        <v>552734</v>
      </c>
      <c r="C41" s="16">
        <v>365285</v>
      </c>
      <c r="D41" s="16">
        <v>5392</v>
      </c>
      <c r="E41" s="16">
        <v>9720</v>
      </c>
      <c r="F41" s="16">
        <v>1080</v>
      </c>
      <c r="G41" s="16">
        <v>6451</v>
      </c>
      <c r="H41" s="33">
        <v>17700</v>
      </c>
      <c r="I41" s="33">
        <v>336209</v>
      </c>
      <c r="J41" s="33">
        <v>86732</v>
      </c>
      <c r="K41" s="15" t="s">
        <v>60</v>
      </c>
      <c r="L41" s="33">
        <v>415791</v>
      </c>
      <c r="M41" s="33">
        <v>41492</v>
      </c>
      <c r="N41" s="33">
        <v>466003</v>
      </c>
      <c r="O41" s="33">
        <v>129794</v>
      </c>
      <c r="P41" s="17">
        <f t="shared" si="2"/>
        <v>0.27852610390920229</v>
      </c>
      <c r="Q41" s="16">
        <v>86606</v>
      </c>
      <c r="R41" s="17">
        <f t="shared" si="3"/>
        <v>0.18584858895758183</v>
      </c>
      <c r="S41" s="15"/>
      <c r="T41" s="18">
        <v>98.4</v>
      </c>
      <c r="W41" s="15" t="s">
        <v>60</v>
      </c>
      <c r="X41" s="17">
        <v>0.27852610390920229</v>
      </c>
      <c r="Y41" s="17">
        <v>0.18584858895758183</v>
      </c>
      <c r="AA41" s="15" t="s">
        <v>60</v>
      </c>
      <c r="AB41" s="33">
        <v>466003</v>
      </c>
      <c r="AC41" s="16">
        <v>9720</v>
      </c>
      <c r="AD41" s="16">
        <v>1080</v>
      </c>
      <c r="AE41" s="16">
        <v>6451</v>
      </c>
      <c r="AF41" s="33">
        <v>17700</v>
      </c>
      <c r="AG41" s="17">
        <f t="shared" si="4"/>
        <v>2.0858234818230785E-2</v>
      </c>
      <c r="AH41" s="17">
        <f t="shared" si="7"/>
        <v>2.3175816464700871E-3</v>
      </c>
      <c r="AI41" s="17">
        <f t="shared" si="5"/>
        <v>1.3843258519794937E-2</v>
      </c>
      <c r="AJ41" s="17">
        <f t="shared" si="6"/>
        <v>3.7982588094926426E-2</v>
      </c>
      <c r="AL41" s="15" t="s">
        <v>60</v>
      </c>
      <c r="AM41" s="18">
        <v>98.4</v>
      </c>
    </row>
    <row r="42" spans="1:39">
      <c r="A42" s="15" t="s">
        <v>61</v>
      </c>
      <c r="B42" s="16">
        <v>539924</v>
      </c>
      <c r="C42" s="16">
        <v>360880</v>
      </c>
      <c r="D42" s="16">
        <v>5840</v>
      </c>
      <c r="E42" s="16">
        <v>4433</v>
      </c>
      <c r="F42" s="16">
        <v>1117</v>
      </c>
      <c r="G42" s="16">
        <v>4532</v>
      </c>
      <c r="H42" s="33">
        <v>18121</v>
      </c>
      <c r="I42" s="33">
        <v>331199</v>
      </c>
      <c r="J42" s="33">
        <v>86208</v>
      </c>
      <c r="K42" s="15" t="s">
        <v>61</v>
      </c>
      <c r="L42" s="33">
        <v>405520</v>
      </c>
      <c r="M42" s="33">
        <v>41024</v>
      </c>
      <c r="N42" s="33">
        <v>453716</v>
      </c>
      <c r="O42" s="33">
        <v>122516</v>
      </c>
      <c r="P42" s="17">
        <f t="shared" si="2"/>
        <v>0.27002794699768135</v>
      </c>
      <c r="Q42" s="16">
        <v>79824</v>
      </c>
      <c r="R42" s="17">
        <f t="shared" si="3"/>
        <v>0.17593384407867477</v>
      </c>
      <c r="S42" s="15"/>
      <c r="T42" s="18">
        <v>97.5</v>
      </c>
      <c r="W42" s="15" t="s">
        <v>61</v>
      </c>
      <c r="X42" s="17">
        <v>0.27002794699768135</v>
      </c>
      <c r="Y42" s="17">
        <v>0.17593384407867477</v>
      </c>
      <c r="AA42" s="15" t="s">
        <v>61</v>
      </c>
      <c r="AB42" s="33">
        <v>453716</v>
      </c>
      <c r="AC42" s="16">
        <v>4433</v>
      </c>
      <c r="AD42" s="16">
        <v>1117</v>
      </c>
      <c r="AE42" s="16">
        <v>4532</v>
      </c>
      <c r="AF42" s="33">
        <v>18121</v>
      </c>
      <c r="AG42" s="17">
        <f t="shared" si="4"/>
        <v>9.7704290789833292E-3</v>
      </c>
      <c r="AH42" s="17">
        <f t="shared" si="7"/>
        <v>2.4618924613634963E-3</v>
      </c>
      <c r="AI42" s="17">
        <f t="shared" si="5"/>
        <v>9.9886272470003264E-3</v>
      </c>
      <c r="AJ42" s="17">
        <f t="shared" si="6"/>
        <v>3.9939080834707173E-2</v>
      </c>
      <c r="AL42" s="15" t="s">
        <v>61</v>
      </c>
      <c r="AM42" s="18">
        <v>97.5</v>
      </c>
    </row>
    <row r="43" spans="1:39">
      <c r="A43" s="15" t="s">
        <v>62</v>
      </c>
      <c r="B43" s="16">
        <v>524810</v>
      </c>
      <c r="C43" s="16">
        <v>357452</v>
      </c>
      <c r="D43" s="16">
        <v>5045</v>
      </c>
      <c r="E43" s="16">
        <v>5450</v>
      </c>
      <c r="F43" s="16">
        <v>676</v>
      </c>
      <c r="G43" s="16">
        <v>6108</v>
      </c>
      <c r="H43" s="33">
        <v>19162</v>
      </c>
      <c r="I43" s="33">
        <v>326566</v>
      </c>
      <c r="J43" s="33">
        <v>84143</v>
      </c>
      <c r="K43" s="15" t="s">
        <v>62</v>
      </c>
      <c r="L43" s="33">
        <v>397635</v>
      </c>
      <c r="M43" s="33">
        <v>38190</v>
      </c>
      <c r="N43" s="33">
        <v>440667</v>
      </c>
      <c r="O43" s="33">
        <v>114100</v>
      </c>
      <c r="P43" s="17">
        <f t="shared" si="2"/>
        <v>0.25892567403504235</v>
      </c>
      <c r="Q43" s="16">
        <v>73327</v>
      </c>
      <c r="R43" s="17">
        <f t="shared" si="3"/>
        <v>0.16640002541601709</v>
      </c>
      <c r="S43" s="15"/>
      <c r="T43" s="18">
        <v>97.2</v>
      </c>
      <c r="W43" s="15" t="s">
        <v>62</v>
      </c>
      <c r="X43" s="17">
        <v>0.25892567403504235</v>
      </c>
      <c r="Y43" s="17">
        <v>0.16640002541601709</v>
      </c>
      <c r="AA43" s="15" t="s">
        <v>62</v>
      </c>
      <c r="AB43" s="33">
        <v>440667</v>
      </c>
      <c r="AC43" s="16">
        <v>5450</v>
      </c>
      <c r="AD43" s="16">
        <v>676</v>
      </c>
      <c r="AE43" s="16">
        <v>6108</v>
      </c>
      <c r="AF43" s="33">
        <v>19162</v>
      </c>
      <c r="AG43" s="17">
        <f t="shared" si="4"/>
        <v>1.2367615455661531E-2</v>
      </c>
      <c r="AH43" s="17">
        <f t="shared" si="7"/>
        <v>1.534038173949944E-3</v>
      </c>
      <c r="AI43" s="17">
        <f t="shared" si="5"/>
        <v>1.3860806459299199E-2</v>
      </c>
      <c r="AJ43" s="17">
        <f t="shared" si="6"/>
        <v>4.3484082084658031E-2</v>
      </c>
      <c r="AL43" s="15" t="s">
        <v>62</v>
      </c>
      <c r="AM43" s="18">
        <v>97.2</v>
      </c>
    </row>
    <row r="44" spans="1:39">
      <c r="A44" s="15" t="s">
        <v>63</v>
      </c>
      <c r="B44" s="16">
        <v>531690</v>
      </c>
      <c r="C44" s="16">
        <v>362584</v>
      </c>
      <c r="D44" s="16">
        <v>4273</v>
      </c>
      <c r="E44" s="16">
        <v>7854</v>
      </c>
      <c r="F44" s="16">
        <v>1075</v>
      </c>
      <c r="G44" s="16">
        <v>6073</v>
      </c>
      <c r="H44" s="33">
        <v>20521</v>
      </c>
      <c r="I44" s="33">
        <v>331636</v>
      </c>
      <c r="J44" s="33">
        <v>85402</v>
      </c>
      <c r="K44" s="15" t="s">
        <v>63</v>
      </c>
      <c r="L44" s="33">
        <v>406728</v>
      </c>
      <c r="M44" s="33">
        <v>35714</v>
      </c>
      <c r="N44" s="33">
        <v>446288</v>
      </c>
      <c r="O44" s="33">
        <v>114652</v>
      </c>
      <c r="P44" s="17">
        <f t="shared" si="2"/>
        <v>0.25690137310436312</v>
      </c>
      <c r="Q44" s="16">
        <v>75584</v>
      </c>
      <c r="R44" s="17">
        <f t="shared" si="3"/>
        <v>0.16936148854551322</v>
      </c>
      <c r="S44" s="15"/>
      <c r="T44" s="18">
        <v>97.2</v>
      </c>
      <c r="W44" s="15" t="s">
        <v>63</v>
      </c>
      <c r="X44" s="17">
        <v>0.25690137310436312</v>
      </c>
      <c r="Y44" s="17">
        <v>0.16936148854551322</v>
      </c>
      <c r="AA44" s="15" t="s">
        <v>63</v>
      </c>
      <c r="AB44" s="33">
        <v>446288</v>
      </c>
      <c r="AC44" s="16">
        <v>7854</v>
      </c>
      <c r="AD44" s="16">
        <v>1075</v>
      </c>
      <c r="AE44" s="16">
        <v>6073</v>
      </c>
      <c r="AF44" s="33">
        <v>20521</v>
      </c>
      <c r="AG44" s="17">
        <f t="shared" si="4"/>
        <v>1.7598501416125911E-2</v>
      </c>
      <c r="AH44" s="17">
        <f t="shared" si="7"/>
        <v>2.4087584698669917E-3</v>
      </c>
      <c r="AI44" s="17">
        <f t="shared" si="5"/>
        <v>1.3607804825583479E-2</v>
      </c>
      <c r="AJ44" s="17">
        <f t="shared" si="6"/>
        <v>4.5981518660595848E-2</v>
      </c>
      <c r="AL44" s="15" t="s">
        <v>63</v>
      </c>
      <c r="AM44" s="18">
        <v>97.2</v>
      </c>
    </row>
    <row r="45" spans="1:39">
      <c r="A45" s="15" t="s">
        <v>64</v>
      </c>
      <c r="B45" s="16">
        <v>524585</v>
      </c>
      <c r="C45" s="16">
        <v>359502</v>
      </c>
      <c r="D45" s="16">
        <v>5171</v>
      </c>
      <c r="E45" s="16">
        <v>6303</v>
      </c>
      <c r="F45" s="16">
        <v>858</v>
      </c>
      <c r="G45" s="16">
        <v>4683</v>
      </c>
      <c r="H45" s="33">
        <v>21911</v>
      </c>
      <c r="I45" s="33">
        <v>329499</v>
      </c>
      <c r="J45" s="33">
        <v>83429</v>
      </c>
      <c r="K45" s="15" t="s">
        <v>64</v>
      </c>
      <c r="L45" s="33">
        <v>401296</v>
      </c>
      <c r="M45" s="33">
        <v>35174</v>
      </c>
      <c r="N45" s="33">
        <v>441156</v>
      </c>
      <c r="O45" s="33">
        <v>111657</v>
      </c>
      <c r="P45" s="17">
        <f t="shared" si="2"/>
        <v>0.25310094388379623</v>
      </c>
      <c r="Q45" s="16">
        <v>71798</v>
      </c>
      <c r="R45" s="17">
        <f t="shared" si="3"/>
        <v>0.16274968491871356</v>
      </c>
      <c r="S45" s="15"/>
      <c r="T45" s="18">
        <v>96.9</v>
      </c>
      <c r="W45" s="15" t="s">
        <v>64</v>
      </c>
      <c r="X45" s="17">
        <v>0.25310094388379623</v>
      </c>
      <c r="Y45" s="17">
        <v>0.16274968491871356</v>
      </c>
      <c r="AA45" s="15" t="s">
        <v>64</v>
      </c>
      <c r="AB45" s="33">
        <v>441156</v>
      </c>
      <c r="AC45" s="16">
        <v>6303</v>
      </c>
      <c r="AD45" s="16">
        <v>858</v>
      </c>
      <c r="AE45" s="16">
        <v>4683</v>
      </c>
      <c r="AF45" s="33">
        <v>21911</v>
      </c>
      <c r="AG45" s="17">
        <f t="shared" si="4"/>
        <v>1.4287462938280336E-2</v>
      </c>
      <c r="AH45" s="17">
        <f t="shared" si="7"/>
        <v>1.9448902429072708E-3</v>
      </c>
      <c r="AI45" s="17">
        <f t="shared" si="5"/>
        <v>1.0615292549574299E-2</v>
      </c>
      <c r="AJ45" s="17">
        <f t="shared" si="6"/>
        <v>4.9667237893171574E-2</v>
      </c>
      <c r="AL45" s="15" t="s">
        <v>64</v>
      </c>
      <c r="AM45" s="18">
        <v>96.9</v>
      </c>
    </row>
    <row r="46" spans="1:39">
      <c r="A46" s="15" t="s">
        <v>65</v>
      </c>
      <c r="B46" s="16">
        <v>525719</v>
      </c>
      <c r="C46" s="16">
        <v>352543</v>
      </c>
      <c r="D46" s="16">
        <v>4370</v>
      </c>
      <c r="E46" s="16">
        <v>4106</v>
      </c>
      <c r="F46" s="16">
        <v>1363</v>
      </c>
      <c r="G46" s="16">
        <v>4585</v>
      </c>
      <c r="H46" s="33">
        <v>22957</v>
      </c>
      <c r="I46" s="33">
        <v>320231</v>
      </c>
      <c r="J46" s="33">
        <v>84271</v>
      </c>
      <c r="K46" s="15" t="s">
        <v>65</v>
      </c>
      <c r="L46" s="33">
        <v>407379</v>
      </c>
      <c r="M46" s="33">
        <v>31691</v>
      </c>
      <c r="N46" s="33">
        <v>441448</v>
      </c>
      <c r="O46" s="33">
        <v>121217</v>
      </c>
      <c r="P46" s="17">
        <f t="shared" si="2"/>
        <v>0.27458953262898461</v>
      </c>
      <c r="Q46" s="16">
        <v>82158</v>
      </c>
      <c r="R46" s="17">
        <f t="shared" si="3"/>
        <v>0.18611025534151249</v>
      </c>
      <c r="S46" s="15"/>
      <c r="T46" s="18">
        <v>97.2</v>
      </c>
      <c r="W46" s="15" t="s">
        <v>65</v>
      </c>
      <c r="X46" s="17">
        <v>0.27458953262898461</v>
      </c>
      <c r="Y46" s="17">
        <v>0.18611025534151249</v>
      </c>
      <c r="AA46" s="15" t="s">
        <v>65</v>
      </c>
      <c r="AB46" s="33">
        <v>441448</v>
      </c>
      <c r="AC46" s="16">
        <v>4106</v>
      </c>
      <c r="AD46" s="16">
        <v>1363</v>
      </c>
      <c r="AE46" s="16">
        <v>4585</v>
      </c>
      <c r="AF46" s="33">
        <v>22957</v>
      </c>
      <c r="AG46" s="17">
        <f t="shared" si="4"/>
        <v>9.3012087493883761E-3</v>
      </c>
      <c r="AH46" s="17">
        <f t="shared" si="7"/>
        <v>3.0875663724832824E-3</v>
      </c>
      <c r="AI46" s="17">
        <f t="shared" si="5"/>
        <v>1.0386274261068121E-2</v>
      </c>
      <c r="AJ46" s="17">
        <f t="shared" si="6"/>
        <v>5.200386002428372E-2</v>
      </c>
      <c r="AL46" s="15" t="s">
        <v>65</v>
      </c>
      <c r="AM46" s="18">
        <v>97.2</v>
      </c>
    </row>
    <row r="47" spans="1:39">
      <c r="A47" s="15" t="s">
        <v>89</v>
      </c>
      <c r="B47" s="16">
        <v>528762</v>
      </c>
      <c r="C47" s="16">
        <v>357977</v>
      </c>
      <c r="D47" s="16">
        <v>5381</v>
      </c>
      <c r="E47" s="16">
        <v>7577</v>
      </c>
      <c r="F47" s="16">
        <v>985</v>
      </c>
      <c r="G47" s="16">
        <v>5149</v>
      </c>
      <c r="H47" s="33">
        <v>25074</v>
      </c>
      <c r="I47" s="33">
        <v>323459</v>
      </c>
      <c r="J47" s="33">
        <v>86257</v>
      </c>
      <c r="K47" s="15" t="s">
        <v>89</v>
      </c>
      <c r="L47" s="33">
        <v>413147</v>
      </c>
      <c r="M47" s="33">
        <v>31112</v>
      </c>
      <c r="N47" s="33">
        <v>442504</v>
      </c>
      <c r="O47" s="33">
        <v>119046</v>
      </c>
      <c r="P47" s="17">
        <f t="shared" si="2"/>
        <v>0.26902807658235856</v>
      </c>
      <c r="Q47" s="16">
        <v>80900</v>
      </c>
      <c r="R47" s="17">
        <f t="shared" si="3"/>
        <v>0.18282320611791081</v>
      </c>
      <c r="S47" s="15"/>
      <c r="T47" s="18">
        <v>97.2</v>
      </c>
      <c r="W47" s="15" t="s">
        <v>89</v>
      </c>
      <c r="X47" s="17">
        <v>0.26902807658235856</v>
      </c>
      <c r="Y47" s="17">
        <v>0.18282320611791081</v>
      </c>
      <c r="AA47" s="15" t="s">
        <v>89</v>
      </c>
      <c r="AB47" s="33">
        <v>442504</v>
      </c>
      <c r="AC47" s="16">
        <v>7577</v>
      </c>
      <c r="AD47" s="16">
        <v>985</v>
      </c>
      <c r="AE47" s="16">
        <v>5149</v>
      </c>
      <c r="AF47" s="33">
        <v>25074</v>
      </c>
      <c r="AG47" s="17">
        <f t="shared" si="4"/>
        <v>1.7123009057545241E-2</v>
      </c>
      <c r="AH47" s="17">
        <f t="shared" si="7"/>
        <v>2.2259685788151066E-3</v>
      </c>
      <c r="AI47" s="17">
        <f t="shared" si="5"/>
        <v>1.1636053007430442E-2</v>
      </c>
      <c r="AJ47" s="17">
        <f t="shared" si="6"/>
        <v>5.6663894563664961E-2</v>
      </c>
      <c r="AL47" s="15" t="s">
        <v>89</v>
      </c>
      <c r="AM47" s="18">
        <v>97.2</v>
      </c>
    </row>
    <row r="48" spans="1:39">
      <c r="A48" s="15" t="s">
        <v>90</v>
      </c>
      <c r="B48" s="16">
        <v>534235</v>
      </c>
      <c r="C48" s="16">
        <v>357368</v>
      </c>
      <c r="D48" s="16">
        <v>4685</v>
      </c>
      <c r="E48" s="16">
        <v>6304</v>
      </c>
      <c r="F48" s="16">
        <v>708</v>
      </c>
      <c r="G48" s="16">
        <v>5140</v>
      </c>
      <c r="H48" s="33">
        <v>28439</v>
      </c>
      <c r="I48" s="33">
        <v>324929</v>
      </c>
      <c r="J48" s="33">
        <v>91486</v>
      </c>
      <c r="K48" s="15" t="s">
        <v>90</v>
      </c>
      <c r="L48" s="33">
        <v>412906</v>
      </c>
      <c r="M48" s="33">
        <v>30360</v>
      </c>
      <c r="N48" s="33">
        <v>442749</v>
      </c>
      <c r="O48" s="33">
        <v>117820</v>
      </c>
      <c r="P48" s="17">
        <f t="shared" si="2"/>
        <v>0.26611014367056729</v>
      </c>
      <c r="Q48" s="16">
        <v>81213</v>
      </c>
      <c r="R48" s="17">
        <f t="shared" si="3"/>
        <v>0.18342898572328792</v>
      </c>
      <c r="S48" s="15"/>
      <c r="T48" s="18">
        <v>98.6</v>
      </c>
      <c r="W48" s="15" t="s">
        <v>90</v>
      </c>
      <c r="X48" s="17">
        <v>0.26611014367056729</v>
      </c>
      <c r="Y48" s="17">
        <v>0.18342898572328792</v>
      </c>
      <c r="AA48" s="15" t="s">
        <v>90</v>
      </c>
      <c r="AB48" s="33">
        <v>442749</v>
      </c>
      <c r="AC48" s="16">
        <v>6304</v>
      </c>
      <c r="AD48" s="16">
        <v>708</v>
      </c>
      <c r="AE48" s="16">
        <v>5140</v>
      </c>
      <c r="AF48" s="33">
        <v>28439</v>
      </c>
      <c r="AG48" s="17">
        <f t="shared" si="4"/>
        <v>1.4238315614490377E-2</v>
      </c>
      <c r="AH48" s="17">
        <f t="shared" si="7"/>
        <v>1.5991001673634497E-3</v>
      </c>
      <c r="AI48" s="17">
        <f t="shared" si="5"/>
        <v>1.1609286525774197E-2</v>
      </c>
      <c r="AJ48" s="17">
        <f t="shared" si="6"/>
        <v>6.4232782005154157E-2</v>
      </c>
      <c r="AL48" s="15" t="s">
        <v>90</v>
      </c>
      <c r="AM48" s="18">
        <v>98.6</v>
      </c>
    </row>
    <row r="49" spans="1:39">
      <c r="A49" s="15" t="s">
        <v>91</v>
      </c>
      <c r="B49" s="16">
        <v>518226</v>
      </c>
      <c r="C49" s="16">
        <v>358102</v>
      </c>
      <c r="D49" s="16">
        <v>4370</v>
      </c>
      <c r="E49" s="16">
        <v>3052</v>
      </c>
      <c r="F49" s="16">
        <v>1232</v>
      </c>
      <c r="G49" s="16">
        <v>5148</v>
      </c>
      <c r="H49" s="33">
        <v>29556</v>
      </c>
      <c r="I49" s="33">
        <v>319060</v>
      </c>
      <c r="J49" s="33">
        <v>90314</v>
      </c>
      <c r="K49" s="15" t="s">
        <v>91</v>
      </c>
      <c r="L49" s="33">
        <v>403985</v>
      </c>
      <c r="M49" s="33">
        <v>28007</v>
      </c>
      <c r="N49" s="33">
        <v>427912</v>
      </c>
      <c r="O49" s="33">
        <v>108852</v>
      </c>
      <c r="P49" s="17">
        <f t="shared" si="2"/>
        <v>0.25437940511133128</v>
      </c>
      <c r="Q49" s="16">
        <v>69519</v>
      </c>
      <c r="R49" s="17">
        <f t="shared" si="3"/>
        <v>0.16246097328422665</v>
      </c>
      <c r="S49" s="15"/>
      <c r="T49" s="18">
        <v>97.2</v>
      </c>
      <c r="W49" s="15" t="s">
        <v>91</v>
      </c>
      <c r="X49" s="17">
        <v>0.25437940511133128</v>
      </c>
      <c r="Y49" s="17">
        <v>0.16246097328422665</v>
      </c>
      <c r="AA49" s="15" t="s">
        <v>91</v>
      </c>
      <c r="AB49" s="33">
        <v>427912</v>
      </c>
      <c r="AC49" s="16">
        <v>3052</v>
      </c>
      <c r="AD49" s="16">
        <v>1232</v>
      </c>
      <c r="AE49" s="16">
        <v>5148</v>
      </c>
      <c r="AF49" s="33">
        <v>29556</v>
      </c>
      <c r="AG49" s="17">
        <f t="shared" si="4"/>
        <v>7.1323075772588753E-3</v>
      </c>
      <c r="AH49" s="17">
        <f t="shared" si="7"/>
        <v>2.8790966366916563E-3</v>
      </c>
      <c r="AI49" s="17">
        <f t="shared" si="5"/>
        <v>1.2030510946175849E-2</v>
      </c>
      <c r="AJ49" s="17">
        <f t="shared" si="6"/>
        <v>6.907027613154107E-2</v>
      </c>
      <c r="AL49" s="15" t="s">
        <v>91</v>
      </c>
      <c r="AM49" s="18">
        <v>97.2</v>
      </c>
    </row>
    <row r="50" spans="1:39">
      <c r="A50" s="15" t="s">
        <v>148</v>
      </c>
      <c r="B50" s="16">
        <v>520692</v>
      </c>
      <c r="C50" s="16">
        <v>354536</v>
      </c>
      <c r="D50" s="16">
        <v>5208</v>
      </c>
      <c r="E50" s="16">
        <v>4744</v>
      </c>
      <c r="F50" s="16">
        <v>1506</v>
      </c>
      <c r="G50" s="16">
        <v>6588</v>
      </c>
      <c r="H50" s="33">
        <v>33286</v>
      </c>
      <c r="I50" s="33">
        <v>318315</v>
      </c>
      <c r="J50" s="33">
        <v>90725</v>
      </c>
      <c r="K50" s="15" t="s">
        <v>148</v>
      </c>
      <c r="L50" s="33">
        <v>408903</v>
      </c>
      <c r="M50" s="33">
        <v>27673</v>
      </c>
      <c r="N50" s="33">
        <v>429967</v>
      </c>
      <c r="O50" s="33">
        <v>111653</v>
      </c>
      <c r="P50" s="17">
        <f t="shared" si="2"/>
        <v>0.25967806831687085</v>
      </c>
      <c r="Q50" s="16">
        <v>76832</v>
      </c>
      <c r="R50" s="17">
        <f t="shared" si="3"/>
        <v>0.17869278339965625</v>
      </c>
      <c r="S50" s="15"/>
      <c r="T50" s="18">
        <v>96.5</v>
      </c>
      <c r="W50" s="15" t="s">
        <v>148</v>
      </c>
      <c r="X50" s="17">
        <v>0.25967806831687085</v>
      </c>
      <c r="Y50" s="17">
        <v>0.17869278339965625</v>
      </c>
      <c r="AA50" s="15" t="s">
        <v>148</v>
      </c>
      <c r="AB50" s="33">
        <v>429967</v>
      </c>
      <c r="AC50" s="16">
        <v>4744</v>
      </c>
      <c r="AD50" s="16">
        <v>1506</v>
      </c>
      <c r="AE50" s="16">
        <v>6588</v>
      </c>
      <c r="AF50" s="33">
        <v>33286</v>
      </c>
      <c r="AG50" s="17">
        <f t="shared" si="4"/>
        <v>1.1033404889212428E-2</v>
      </c>
      <c r="AH50" s="17">
        <f t="shared" si="7"/>
        <v>3.5025943851504883E-3</v>
      </c>
      <c r="AI50" s="17">
        <f t="shared" si="5"/>
        <v>1.5322106115120462E-2</v>
      </c>
      <c r="AJ50" s="17">
        <f t="shared" si="6"/>
        <v>7.7415243495431038E-2</v>
      </c>
      <c r="AL50" s="15" t="s">
        <v>148</v>
      </c>
      <c r="AM50" s="18">
        <v>96.5</v>
      </c>
    </row>
    <row r="51" spans="1:39">
      <c r="A51" s="15" t="s">
        <v>149</v>
      </c>
      <c r="B51" s="16">
        <v>510149</v>
      </c>
      <c r="C51" s="16">
        <v>344094</v>
      </c>
      <c r="D51" s="16">
        <v>3666</v>
      </c>
      <c r="E51" s="16">
        <v>5430</v>
      </c>
      <c r="F51" s="16">
        <v>1187</v>
      </c>
      <c r="G51" s="16">
        <v>4159</v>
      </c>
      <c r="H51" s="33">
        <v>31947</v>
      </c>
      <c r="I51" s="33">
        <v>308838</v>
      </c>
      <c r="J51" s="33">
        <v>89611</v>
      </c>
      <c r="K51" s="15" t="s">
        <v>149</v>
      </c>
      <c r="L51" s="33">
        <v>398904</v>
      </c>
      <c r="M51" s="33">
        <v>25666</v>
      </c>
      <c r="N51" s="33">
        <v>420538</v>
      </c>
      <c r="O51" s="33">
        <v>111700</v>
      </c>
      <c r="P51" s="17">
        <f t="shared" si="2"/>
        <v>0.26561214444354614</v>
      </c>
      <c r="Q51" s="16">
        <v>76810</v>
      </c>
      <c r="R51" s="17">
        <f t="shared" si="3"/>
        <v>0.18264699028387446</v>
      </c>
      <c r="S51" s="15"/>
      <c r="T51" s="18">
        <v>96.3</v>
      </c>
      <c r="W51" s="15" t="s">
        <v>149</v>
      </c>
      <c r="X51" s="17">
        <v>0.26561214444354614</v>
      </c>
      <c r="Y51" s="17">
        <v>0.18264699028387446</v>
      </c>
      <c r="AA51" s="15" t="s">
        <v>149</v>
      </c>
      <c r="AB51" s="33">
        <v>420538</v>
      </c>
      <c r="AC51" s="16">
        <v>5430</v>
      </c>
      <c r="AD51" s="16">
        <v>1187</v>
      </c>
      <c r="AE51" s="16">
        <v>4159</v>
      </c>
      <c r="AF51" s="33">
        <v>31947</v>
      </c>
      <c r="AG51" s="17">
        <f t="shared" si="4"/>
        <v>1.2912031730782949E-2</v>
      </c>
      <c r="AH51" s="17">
        <f t="shared" si="7"/>
        <v>2.822574892161945E-3</v>
      </c>
      <c r="AI51" s="17">
        <f t="shared" si="5"/>
        <v>9.8897127013492236E-3</v>
      </c>
      <c r="AJ51" s="17">
        <f t="shared" si="6"/>
        <v>7.596697563597106E-2</v>
      </c>
      <c r="AL51" s="15" t="s">
        <v>149</v>
      </c>
      <c r="AM51" s="18">
        <v>96.3</v>
      </c>
    </row>
    <row r="52" spans="1:39">
      <c r="A52" s="15" t="s">
        <v>150</v>
      </c>
      <c r="B52" s="16">
        <v>518506</v>
      </c>
      <c r="C52" s="16">
        <v>349320</v>
      </c>
      <c r="D52" s="16">
        <v>5399</v>
      </c>
      <c r="E52" s="16">
        <v>3736</v>
      </c>
      <c r="F52" s="16">
        <v>931</v>
      </c>
      <c r="G52" s="16">
        <v>5895</v>
      </c>
      <c r="H52" s="33">
        <v>33899</v>
      </c>
      <c r="I52" s="33">
        <v>313874</v>
      </c>
      <c r="J52" s="33">
        <v>93501</v>
      </c>
      <c r="K52" s="15" t="s">
        <v>150</v>
      </c>
      <c r="L52" s="33">
        <v>405811</v>
      </c>
      <c r="M52" s="33">
        <v>26668</v>
      </c>
      <c r="N52" s="33">
        <v>425005</v>
      </c>
      <c r="O52" s="33">
        <v>111131</v>
      </c>
      <c r="P52" s="17">
        <f t="shared" si="2"/>
        <v>0.26148162962788674</v>
      </c>
      <c r="Q52" s="16">
        <v>77760</v>
      </c>
      <c r="R52" s="17">
        <f t="shared" si="3"/>
        <v>0.18296255338172493</v>
      </c>
      <c r="S52" s="15"/>
      <c r="T52" s="18">
        <v>96.2</v>
      </c>
      <c r="W52" s="15" t="s">
        <v>150</v>
      </c>
      <c r="X52" s="17">
        <v>0.26148162962788674</v>
      </c>
      <c r="Y52" s="17">
        <v>0.18296255338172493</v>
      </c>
      <c r="AA52" s="15" t="s">
        <v>150</v>
      </c>
      <c r="AB52" s="33">
        <v>425005</v>
      </c>
      <c r="AC52" s="16">
        <v>3736</v>
      </c>
      <c r="AD52" s="16">
        <v>931</v>
      </c>
      <c r="AE52" s="16">
        <v>5895</v>
      </c>
      <c r="AF52" s="33">
        <v>33899</v>
      </c>
      <c r="AG52" s="17">
        <f t="shared" si="4"/>
        <v>8.790484817825673E-3</v>
      </c>
      <c r="AH52" s="17">
        <f t="shared" si="7"/>
        <v>2.1905624639710123E-3</v>
      </c>
      <c r="AI52" s="17">
        <f t="shared" si="5"/>
        <v>1.3870425053822896E-2</v>
      </c>
      <c r="AJ52" s="17">
        <f t="shared" si="6"/>
        <v>7.9761414571593275E-2</v>
      </c>
      <c r="AL52" s="15" t="s">
        <v>150</v>
      </c>
      <c r="AM52" s="18">
        <v>96.2</v>
      </c>
    </row>
    <row r="53" spans="1:39">
      <c r="A53" s="15" t="s">
        <v>151</v>
      </c>
      <c r="B53" s="16">
        <v>523589</v>
      </c>
      <c r="C53" s="16">
        <v>354623</v>
      </c>
      <c r="D53" s="16">
        <v>5102</v>
      </c>
      <c r="E53" s="16">
        <v>3565</v>
      </c>
      <c r="F53" s="16">
        <v>582</v>
      </c>
      <c r="G53" s="16">
        <v>6732</v>
      </c>
      <c r="H53" s="33">
        <v>38026</v>
      </c>
      <c r="I53" s="33">
        <v>319170</v>
      </c>
      <c r="J53" s="33">
        <v>97457</v>
      </c>
      <c r="K53" s="15" t="s">
        <v>151</v>
      </c>
      <c r="L53" s="33">
        <v>408284</v>
      </c>
      <c r="M53" s="33">
        <v>25727</v>
      </c>
      <c r="N53" s="33">
        <v>426132</v>
      </c>
      <c r="O53" s="33">
        <v>106962</v>
      </c>
      <c r="P53" s="17">
        <f t="shared" si="2"/>
        <v>0.25100673030891835</v>
      </c>
      <c r="Q53" s="16">
        <v>74287</v>
      </c>
      <c r="R53" s="17">
        <f t="shared" si="3"/>
        <v>0.17432861179165141</v>
      </c>
      <c r="S53" s="15"/>
      <c r="T53" s="18">
        <v>96.6</v>
      </c>
      <c r="W53" s="15" t="s">
        <v>151</v>
      </c>
      <c r="X53" s="17">
        <v>0.25100673030891835</v>
      </c>
      <c r="Y53" s="17">
        <v>0.17432861179165141</v>
      </c>
      <c r="AA53" s="15" t="s">
        <v>151</v>
      </c>
      <c r="AB53" s="33">
        <v>426132</v>
      </c>
      <c r="AC53" s="16">
        <v>3565</v>
      </c>
      <c r="AD53" s="16">
        <v>582</v>
      </c>
      <c r="AE53" s="16">
        <v>6732</v>
      </c>
      <c r="AF53" s="33">
        <v>38026</v>
      </c>
      <c r="AG53" s="17">
        <f t="shared" si="4"/>
        <v>8.3659523340185674E-3</v>
      </c>
      <c r="AH53" s="17">
        <f t="shared" si="7"/>
        <v>1.3657739855256119E-3</v>
      </c>
      <c r="AI53" s="17">
        <f t="shared" si="5"/>
        <v>1.5797921770718933E-2</v>
      </c>
      <c r="AJ53" s="17">
        <f t="shared" si="6"/>
        <v>8.9235260435733529E-2</v>
      </c>
      <c r="AL53" s="15" t="s">
        <v>151</v>
      </c>
      <c r="AM53" s="18">
        <v>96.6</v>
      </c>
    </row>
    <row r="54" spans="1:39">
      <c r="A54" s="15" t="s">
        <v>152</v>
      </c>
      <c r="B54" s="16">
        <v>519761</v>
      </c>
      <c r="C54" s="16">
        <v>349843</v>
      </c>
      <c r="D54" s="16">
        <v>4688</v>
      </c>
      <c r="E54" s="16">
        <v>5388</v>
      </c>
      <c r="F54" s="16">
        <v>774</v>
      </c>
      <c r="G54" s="16">
        <v>7795</v>
      </c>
      <c r="H54" s="33">
        <v>41402</v>
      </c>
      <c r="I54" s="33">
        <v>318755</v>
      </c>
      <c r="J54" s="33">
        <v>96221</v>
      </c>
      <c r="K54" s="15" t="s">
        <v>152</v>
      </c>
      <c r="L54" s="33">
        <v>407294</v>
      </c>
      <c r="M54" s="33">
        <v>24375</v>
      </c>
      <c r="N54" s="33">
        <v>423541</v>
      </c>
      <c r="O54" s="33">
        <v>104786</v>
      </c>
      <c r="P54" s="17">
        <f t="shared" si="2"/>
        <v>0.24740461962360197</v>
      </c>
      <c r="Q54" s="16">
        <v>77139</v>
      </c>
      <c r="R54" s="17">
        <f t="shared" si="3"/>
        <v>0.18212876675457629</v>
      </c>
      <c r="S54" s="15"/>
      <c r="T54" s="18">
        <v>99.2</v>
      </c>
      <c r="W54" s="15" t="s">
        <v>152</v>
      </c>
      <c r="X54" s="17">
        <v>0.24740461962360197</v>
      </c>
      <c r="Y54" s="17">
        <v>0.18212876675457629</v>
      </c>
      <c r="AA54" s="15" t="s">
        <v>152</v>
      </c>
      <c r="AB54" s="33">
        <v>423541</v>
      </c>
      <c r="AC54" s="16">
        <v>5388</v>
      </c>
      <c r="AD54" s="16">
        <v>774</v>
      </c>
      <c r="AE54" s="16">
        <v>7795</v>
      </c>
      <c r="AF54" s="33">
        <v>41402</v>
      </c>
      <c r="AG54" s="17">
        <f t="shared" si="4"/>
        <v>1.2721318597255048E-2</v>
      </c>
      <c r="AH54" s="17">
        <f t="shared" si="7"/>
        <v>1.8274499989375291E-3</v>
      </c>
      <c r="AI54" s="17">
        <f t="shared" si="5"/>
        <v>1.8404357547439326E-2</v>
      </c>
      <c r="AJ54" s="17">
        <f t="shared" si="6"/>
        <v>9.7752047617586019E-2</v>
      </c>
      <c r="AL54" s="15" t="s">
        <v>152</v>
      </c>
      <c r="AM54" s="18">
        <v>99.2</v>
      </c>
    </row>
    <row r="55" spans="1:39">
      <c r="A55" s="15" t="s">
        <v>153</v>
      </c>
      <c r="B55" s="16">
        <v>525669</v>
      </c>
      <c r="C55" s="16">
        <v>346590</v>
      </c>
      <c r="D55" s="16">
        <v>5034</v>
      </c>
      <c r="E55" s="16">
        <v>10032</v>
      </c>
      <c r="F55" s="16">
        <v>750</v>
      </c>
      <c r="G55" s="16">
        <v>5180</v>
      </c>
      <c r="H55" s="33">
        <v>42991</v>
      </c>
      <c r="I55" s="33">
        <v>315379</v>
      </c>
      <c r="J55" s="33">
        <v>98398</v>
      </c>
      <c r="K55" s="15" t="s">
        <v>153</v>
      </c>
      <c r="L55" s="33">
        <v>411275</v>
      </c>
      <c r="M55" s="33">
        <v>24782</v>
      </c>
      <c r="N55" s="33">
        <v>427270</v>
      </c>
      <c r="O55" s="33">
        <v>111891</v>
      </c>
      <c r="P55" s="17">
        <f t="shared" si="2"/>
        <v>0.261874224729094</v>
      </c>
      <c r="Q55" s="16">
        <v>84434</v>
      </c>
      <c r="R55" s="17">
        <f t="shared" si="3"/>
        <v>0.19761275071968545</v>
      </c>
      <c r="S55" s="15"/>
      <c r="T55" s="18">
        <v>100</v>
      </c>
      <c r="W55" s="15" t="s">
        <v>153</v>
      </c>
      <c r="X55" s="17">
        <v>0.261874224729094</v>
      </c>
      <c r="Y55" s="17">
        <v>0.19761275071968545</v>
      </c>
      <c r="AA55" s="15" t="s">
        <v>153</v>
      </c>
      <c r="AB55" s="33">
        <v>427270</v>
      </c>
      <c r="AC55" s="16">
        <v>10032</v>
      </c>
      <c r="AD55" s="16">
        <v>750</v>
      </c>
      <c r="AE55" s="16">
        <v>5180</v>
      </c>
      <c r="AF55" s="33">
        <v>42991</v>
      </c>
      <c r="AG55" s="17">
        <f t="shared" si="4"/>
        <v>2.3479298804034918E-2</v>
      </c>
      <c r="AH55" s="17">
        <f t="shared" si="7"/>
        <v>1.755330353172467E-3</v>
      </c>
      <c r="AI55" s="17">
        <f t="shared" si="5"/>
        <v>1.2123481639244506E-2</v>
      </c>
      <c r="AJ55" s="17">
        <f t="shared" si="6"/>
        <v>0.1006178762843167</v>
      </c>
      <c r="AL55" s="15" t="s">
        <v>153</v>
      </c>
      <c r="AM55" s="18">
        <v>100</v>
      </c>
    </row>
    <row r="56" spans="1:39">
      <c r="A56" s="15" t="s">
        <v>154</v>
      </c>
      <c r="B56" s="16">
        <v>526973</v>
      </c>
      <c r="C56" s="16">
        <v>342518</v>
      </c>
      <c r="D56" s="16">
        <v>3928</v>
      </c>
      <c r="E56" s="16">
        <v>2706</v>
      </c>
      <c r="F56" s="16">
        <v>684</v>
      </c>
      <c r="G56" s="16">
        <v>5759</v>
      </c>
      <c r="H56" s="33">
        <v>43622</v>
      </c>
      <c r="I56" s="33">
        <v>309591</v>
      </c>
      <c r="J56" s="33">
        <v>98276</v>
      </c>
      <c r="K56" s="15" t="s">
        <v>154</v>
      </c>
      <c r="L56" s="33">
        <v>413669</v>
      </c>
      <c r="M56" s="33">
        <v>24038</v>
      </c>
      <c r="N56" s="33">
        <v>428697</v>
      </c>
      <c r="O56" s="33">
        <v>119106</v>
      </c>
      <c r="P56" s="17">
        <f t="shared" si="2"/>
        <v>0.27783259504965047</v>
      </c>
      <c r="Q56" s="16">
        <v>91260</v>
      </c>
      <c r="R56" s="17">
        <f t="shared" si="3"/>
        <v>0.21287762685533138</v>
      </c>
      <c r="S56" s="15"/>
      <c r="T56" s="18">
        <v>99.9</v>
      </c>
      <c r="W56" s="15" t="s">
        <v>154</v>
      </c>
      <c r="X56" s="17">
        <v>0.27783259504965047</v>
      </c>
      <c r="Y56" s="17">
        <v>0.21287762685533138</v>
      </c>
      <c r="AA56" s="15" t="s">
        <v>154</v>
      </c>
      <c r="AB56" s="33">
        <v>428697</v>
      </c>
      <c r="AC56" s="16">
        <v>2706</v>
      </c>
      <c r="AD56" s="16">
        <v>684</v>
      </c>
      <c r="AE56" s="16">
        <v>5759</v>
      </c>
      <c r="AF56" s="33">
        <v>43622</v>
      </c>
      <c r="AG56" s="17">
        <f t="shared" si="4"/>
        <v>6.3121505398918117E-3</v>
      </c>
      <c r="AH56" s="17">
        <f t="shared" si="7"/>
        <v>1.5955325089748703E-3</v>
      </c>
      <c r="AI56" s="17">
        <f t="shared" si="5"/>
        <v>1.343373058360567E-2</v>
      </c>
      <c r="AJ56" s="17">
        <f t="shared" si="6"/>
        <v>0.10175485249488567</v>
      </c>
      <c r="AL56" s="15" t="s">
        <v>154</v>
      </c>
      <c r="AM56" s="18">
        <v>99.9</v>
      </c>
    </row>
    <row r="57" spans="1:39">
      <c r="A57" s="15" t="s">
        <v>155</v>
      </c>
      <c r="B57" s="16">
        <v>533820</v>
      </c>
      <c r="C57" s="16">
        <v>344700</v>
      </c>
      <c r="D57" s="16">
        <v>4534</v>
      </c>
      <c r="E57" s="16">
        <v>5568</v>
      </c>
      <c r="F57" s="16">
        <v>439</v>
      </c>
      <c r="G57" s="16">
        <v>4889</v>
      </c>
      <c r="H57" s="33">
        <v>48076</v>
      </c>
      <c r="I57" s="33">
        <v>313057</v>
      </c>
      <c r="J57" s="33">
        <v>99405</v>
      </c>
      <c r="K57" s="15" t="s">
        <v>155</v>
      </c>
      <c r="L57" s="33">
        <v>421132</v>
      </c>
      <c r="M57" s="33">
        <v>25111</v>
      </c>
      <c r="N57" s="33">
        <v>434415</v>
      </c>
      <c r="O57" s="33">
        <v>121358</v>
      </c>
      <c r="P57" s="17">
        <f t="shared" si="2"/>
        <v>0.27935959854056602</v>
      </c>
      <c r="Q57" s="16">
        <v>97009</v>
      </c>
      <c r="R57" s="17">
        <f t="shared" si="3"/>
        <v>0.22330950818917394</v>
      </c>
      <c r="S57" s="15"/>
      <c r="T57" s="18">
        <v>100.4</v>
      </c>
      <c r="W57" s="15" t="s">
        <v>155</v>
      </c>
      <c r="X57" s="17">
        <v>0.27935959854056602</v>
      </c>
      <c r="Y57" s="17">
        <v>0.22330950818917394</v>
      </c>
      <c r="AA57" s="15" t="s">
        <v>155</v>
      </c>
      <c r="AB57" s="33">
        <v>434415</v>
      </c>
      <c r="AC57" s="16">
        <v>5568</v>
      </c>
      <c r="AD57" s="16">
        <v>439</v>
      </c>
      <c r="AE57" s="16">
        <v>4889</v>
      </c>
      <c r="AF57" s="33">
        <v>48076</v>
      </c>
      <c r="AG57" s="17">
        <f t="shared" si="4"/>
        <v>1.28172369738614E-2</v>
      </c>
      <c r="AH57" s="17">
        <f t="shared" si="7"/>
        <v>1.0105544237652936E-3</v>
      </c>
      <c r="AI57" s="17">
        <f t="shared" si="5"/>
        <v>1.1254215439153805E-2</v>
      </c>
      <c r="AJ57" s="17">
        <f t="shared" si="6"/>
        <v>0.1106683701069254</v>
      </c>
      <c r="AL57" s="15" t="s">
        <v>155</v>
      </c>
      <c r="AM57" s="18">
        <v>100.4</v>
      </c>
    </row>
    <row r="58" spans="1:39">
      <c r="A58" s="15" t="s">
        <v>156</v>
      </c>
      <c r="B58" s="16">
        <v>558718</v>
      </c>
      <c r="C58" s="16">
        <v>347768</v>
      </c>
      <c r="D58" s="16">
        <v>5319</v>
      </c>
      <c r="E58" s="16">
        <v>2387</v>
      </c>
      <c r="F58" s="16">
        <v>721</v>
      </c>
      <c r="G58" s="16">
        <v>5422</v>
      </c>
      <c r="H58" s="33">
        <v>58131</v>
      </c>
      <c r="I58" s="33">
        <v>315314</v>
      </c>
      <c r="J58" s="33">
        <v>103593</v>
      </c>
      <c r="K58" s="15" t="s">
        <v>156</v>
      </c>
      <c r="L58" s="33">
        <v>450373</v>
      </c>
      <c r="M58" s="33">
        <v>23849</v>
      </c>
      <c r="N58" s="33">
        <v>455125</v>
      </c>
      <c r="O58" s="33">
        <v>139811</v>
      </c>
      <c r="P58" s="17">
        <f t="shared" si="2"/>
        <v>0.30719252952485582</v>
      </c>
      <c r="Q58" s="16">
        <v>121135</v>
      </c>
      <c r="R58" s="17">
        <f t="shared" si="3"/>
        <v>0.26615764899752814</v>
      </c>
      <c r="S58" s="15"/>
      <c r="T58" s="18">
        <v>101.3</v>
      </c>
      <c r="W58" s="15" t="s">
        <v>156</v>
      </c>
      <c r="X58" s="17">
        <v>0.30719252952485582</v>
      </c>
      <c r="Y58" s="17">
        <v>0.26615764899752814</v>
      </c>
      <c r="AA58" s="15" t="s">
        <v>156</v>
      </c>
      <c r="AB58" s="33">
        <v>455125</v>
      </c>
      <c r="AC58" s="16">
        <v>2387</v>
      </c>
      <c r="AD58" s="16">
        <v>721</v>
      </c>
      <c r="AE58" s="16">
        <v>5422</v>
      </c>
      <c r="AF58" s="33">
        <v>58131</v>
      </c>
      <c r="AG58" s="17">
        <f t="shared" si="4"/>
        <v>5.2447129909365562E-3</v>
      </c>
      <c r="AH58" s="17">
        <f t="shared" si="7"/>
        <v>1.5841801702828893E-3</v>
      </c>
      <c r="AI58" s="17">
        <f t="shared" si="5"/>
        <v>1.1913210656413074E-2</v>
      </c>
      <c r="AJ58" s="17">
        <f t="shared" si="6"/>
        <v>0.12772535017852238</v>
      </c>
      <c r="AL58" s="15" t="s">
        <v>156</v>
      </c>
      <c r="AM58" s="18">
        <v>101.3</v>
      </c>
    </row>
    <row r="59" spans="1:39">
      <c r="A59" s="15" t="s">
        <v>157</v>
      </c>
      <c r="B59" s="16"/>
      <c r="C59" s="16"/>
      <c r="D59" s="16"/>
      <c r="E59" s="16"/>
      <c r="F59" s="16"/>
      <c r="G59" s="16"/>
      <c r="H59" s="33"/>
      <c r="I59" s="33"/>
      <c r="J59" s="33"/>
      <c r="K59" s="15" t="s">
        <v>157</v>
      </c>
      <c r="L59" s="33"/>
      <c r="M59" s="33"/>
      <c r="N59" s="33"/>
      <c r="O59" s="33"/>
      <c r="P59" s="17"/>
      <c r="Q59" s="16"/>
      <c r="R59" s="17"/>
      <c r="S59" s="15"/>
      <c r="T59" s="18">
        <v>101.8</v>
      </c>
      <c r="W59" s="15" t="s">
        <v>157</v>
      </c>
      <c r="X59" s="17"/>
      <c r="Y59" s="17"/>
      <c r="AA59" s="15" t="s">
        <v>157</v>
      </c>
      <c r="AB59" s="33"/>
      <c r="AC59" s="16"/>
      <c r="AD59" s="16"/>
      <c r="AE59" s="16"/>
      <c r="AF59" s="156"/>
      <c r="AG59" s="17"/>
      <c r="AH59" s="17"/>
      <c r="AI59" s="17"/>
      <c r="AJ59" s="17"/>
      <c r="AL59" s="15" t="s">
        <v>157</v>
      </c>
      <c r="AM59" s="18">
        <v>101.8</v>
      </c>
    </row>
    <row r="60" spans="1:39">
      <c r="A60" s="15" t="s">
        <v>158</v>
      </c>
      <c r="B60" s="16"/>
      <c r="C60" s="16"/>
      <c r="D60" s="16"/>
      <c r="E60" s="16"/>
      <c r="F60" s="16"/>
      <c r="G60" s="16"/>
      <c r="H60" s="33"/>
      <c r="I60" s="33"/>
      <c r="J60" s="33"/>
      <c r="K60" s="15" t="s">
        <v>158</v>
      </c>
      <c r="L60" s="33"/>
      <c r="M60" s="33"/>
      <c r="N60" s="33"/>
      <c r="O60" s="33"/>
      <c r="P60" s="17"/>
      <c r="Q60" s="16"/>
      <c r="R60" s="17"/>
      <c r="S60" s="15"/>
      <c r="T60" s="18"/>
      <c r="W60" s="15" t="s">
        <v>158</v>
      </c>
      <c r="X60" s="17"/>
      <c r="Y60" s="17"/>
      <c r="AA60" s="15" t="s">
        <v>158</v>
      </c>
      <c r="AB60" s="33"/>
      <c r="AC60" s="16"/>
      <c r="AD60" s="16"/>
      <c r="AE60" s="16"/>
      <c r="AF60" s="156"/>
      <c r="AG60" s="17"/>
      <c r="AH60" s="17"/>
      <c r="AI60" s="17"/>
      <c r="AJ60" s="17"/>
      <c r="AL60" s="15" t="s">
        <v>158</v>
      </c>
      <c r="AM60" s="18"/>
    </row>
  </sheetData>
  <mergeCells count="22">
    <mergeCell ref="C3:D3"/>
    <mergeCell ref="E3:F3"/>
    <mergeCell ref="L3:M3"/>
    <mergeCell ref="E5:F5"/>
    <mergeCell ref="E6:F6"/>
    <mergeCell ref="E8:F8"/>
    <mergeCell ref="E9:F9"/>
    <mergeCell ref="AC3:AD3"/>
    <mergeCell ref="AC5:AD5"/>
    <mergeCell ref="AC6:AD6"/>
    <mergeCell ref="AC7:AD7"/>
    <mergeCell ref="AC8:AD8"/>
    <mergeCell ref="AC9:AD9"/>
    <mergeCell ref="E7:F7"/>
    <mergeCell ref="AG8:AH8"/>
    <mergeCell ref="AG9:AH9"/>
    <mergeCell ref="AE3:AF3"/>
    <mergeCell ref="AG3:AH3"/>
    <mergeCell ref="AI3:AJ3"/>
    <mergeCell ref="AG5:AH5"/>
    <mergeCell ref="AG6:AH6"/>
    <mergeCell ref="AG7:AH7"/>
  </mergeCells>
  <phoneticPr fontId="1"/>
  <pageMargins left="0.7" right="0.7" top="0.75" bottom="0.75" header="0.3" footer="0.3"/>
  <pageSetup paperSize="9" scale="59" orientation="landscape" r:id="rId1"/>
  <colBreaks count="1" manualBreakCount="1">
    <brk id="1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0DCB1-5500-42A3-9123-DD9E224049B1}">
  <sheetPr>
    <pageSetUpPr fitToPage="1"/>
  </sheetPr>
  <dimension ref="A2:X60"/>
  <sheetViews>
    <sheetView view="pageBreakPreview" topLeftCell="A60" zoomScale="60" zoomScaleNormal="100" workbookViewId="0">
      <selection activeCell="W86" sqref="W86"/>
    </sheetView>
  </sheetViews>
  <sheetFormatPr defaultRowHeight="18"/>
  <cols>
    <col min="2" max="2" width="6.75" style="1" customWidth="1"/>
    <col min="3" max="3" width="7.6640625" style="1" customWidth="1"/>
    <col min="4" max="5" width="8" style="1" customWidth="1"/>
    <col min="7" max="7" width="8.08203125" customWidth="1"/>
    <col min="8" max="9" width="8.6640625" hidden="1" customWidth="1"/>
    <col min="10" max="10" width="8.6640625" style="1"/>
    <col min="11" max="12" width="8.6640625" style="1" hidden="1" customWidth="1"/>
    <col min="13" max="13" width="8.6640625" style="1" customWidth="1"/>
    <col min="14" max="14" width="8.6640625" hidden="1" customWidth="1"/>
    <col min="15" max="15" width="0" hidden="1" customWidth="1"/>
    <col min="16" max="16" width="8.6640625" customWidth="1"/>
    <col min="17" max="18" width="8.203125E-2" hidden="1" customWidth="1"/>
    <col min="21" max="21" width="8.08203125" customWidth="1"/>
    <col min="22" max="22" width="8.6640625" style="3"/>
    <col min="23" max="23" width="16.33203125" style="14" customWidth="1"/>
  </cols>
  <sheetData>
    <row r="2" spans="1:24" ht="19" customHeight="1"/>
    <row r="3" spans="1:24">
      <c r="A3" t="s">
        <v>17</v>
      </c>
      <c r="B3" s="158" t="s">
        <v>8</v>
      </c>
      <c r="C3" s="159"/>
      <c r="D3" s="158" t="s">
        <v>9</v>
      </c>
      <c r="E3" s="136"/>
      <c r="G3" t="s">
        <v>17</v>
      </c>
      <c r="H3" t="s">
        <v>66</v>
      </c>
      <c r="K3" s="1" t="s">
        <v>73</v>
      </c>
      <c r="N3" t="s">
        <v>66</v>
      </c>
      <c r="Q3" t="s">
        <v>73</v>
      </c>
      <c r="U3" t="s">
        <v>17</v>
      </c>
      <c r="V3" s="161" t="s">
        <v>380</v>
      </c>
      <c r="W3" s="162"/>
      <c r="X3" s="163"/>
    </row>
    <row r="4" spans="1:24" s="24" customFormat="1" ht="57.5" customHeight="1">
      <c r="B4" s="122" t="s">
        <v>371</v>
      </c>
      <c r="C4" s="37" t="s">
        <v>372</v>
      </c>
      <c r="D4" s="122" t="s">
        <v>373</v>
      </c>
      <c r="E4" s="122" t="s">
        <v>374</v>
      </c>
      <c r="H4" s="24" t="s">
        <v>69</v>
      </c>
      <c r="I4" s="24" t="s">
        <v>70</v>
      </c>
      <c r="J4" s="122" t="s">
        <v>375</v>
      </c>
      <c r="K4" s="122" t="s">
        <v>369</v>
      </c>
      <c r="L4" s="122" t="s">
        <v>370</v>
      </c>
      <c r="M4" s="122" t="s">
        <v>376</v>
      </c>
      <c r="N4" s="37" t="s">
        <v>69</v>
      </c>
      <c r="O4" s="37" t="s">
        <v>70</v>
      </c>
      <c r="P4" s="37" t="s">
        <v>377</v>
      </c>
      <c r="Q4" s="37" t="s">
        <v>367</v>
      </c>
      <c r="R4" s="37" t="s">
        <v>368</v>
      </c>
      <c r="S4" s="37" t="s">
        <v>378</v>
      </c>
      <c r="V4" s="117" t="s">
        <v>328</v>
      </c>
      <c r="W4" s="160" t="s">
        <v>379</v>
      </c>
    </row>
    <row r="5" spans="1:24">
      <c r="A5" s="150" t="s">
        <v>0</v>
      </c>
      <c r="B5" s="17">
        <v>0.19675235525256829</v>
      </c>
      <c r="C5" s="17">
        <v>0.17163389693906678</v>
      </c>
      <c r="D5" s="17">
        <v>0.13654941690732061</v>
      </c>
      <c r="E5" s="17">
        <v>7.1729603573047668E-2</v>
      </c>
      <c r="G5" s="15" t="s">
        <v>0</v>
      </c>
      <c r="H5">
        <v>2.8768009594596727E-2</v>
      </c>
      <c r="J5" s="17">
        <f>H5+I5</f>
        <v>2.8768009594596727E-2</v>
      </c>
      <c r="K5" s="17">
        <v>5.1444712714418722E-2</v>
      </c>
      <c r="L5" s="17"/>
      <c r="M5" s="17">
        <f>K5+L5</f>
        <v>5.1444712714418722E-2</v>
      </c>
      <c r="N5" s="17">
        <v>1.4154507446647749E-2</v>
      </c>
      <c r="O5" s="17"/>
      <c r="P5" s="17">
        <f>N5+O5</f>
        <v>1.4154507446647749E-2</v>
      </c>
      <c r="Q5" s="17">
        <v>1.9745789747636716E-2</v>
      </c>
      <c r="R5" s="17">
        <v>2.772134257937774E-2</v>
      </c>
      <c r="S5" s="17">
        <f>Q5+R5</f>
        <v>4.7467132327014452E-2</v>
      </c>
      <c r="U5" s="150" t="s">
        <v>0</v>
      </c>
      <c r="V5" s="62">
        <v>24.251353118868323</v>
      </c>
      <c r="W5" s="18"/>
    </row>
    <row r="6" spans="1:24">
      <c r="A6" s="150" t="s">
        <v>18</v>
      </c>
      <c r="B6" s="17">
        <v>0.16777144372265676</v>
      </c>
      <c r="C6" s="17">
        <v>0.17632505032809306</v>
      </c>
      <c r="D6" s="17">
        <v>0.10879292058862522</v>
      </c>
      <c r="E6" s="17">
        <v>7.3087148279624425E-2</v>
      </c>
      <c r="G6" s="15" t="s">
        <v>18</v>
      </c>
      <c r="H6">
        <v>1.1865305581333687E-2</v>
      </c>
      <c r="J6" s="17">
        <f t="shared" ref="J6:J58" si="0">H6+I6</f>
        <v>1.1865305581333687E-2</v>
      </c>
      <c r="K6" s="17">
        <v>5.916081134826992E-2</v>
      </c>
      <c r="L6" s="17"/>
      <c r="M6" s="17">
        <f t="shared" ref="M6:M58" si="1">K6+L6</f>
        <v>5.916081134826992E-2</v>
      </c>
      <c r="N6" s="17">
        <v>1.2923946951884806E-2</v>
      </c>
      <c r="O6" s="17"/>
      <c r="P6" s="17">
        <f t="shared" ref="P6:P58" si="2">N6+O6</f>
        <v>1.2923946951884806E-2</v>
      </c>
      <c r="Q6" s="17">
        <v>2.0761298848984987E-2</v>
      </c>
      <c r="R6" s="17">
        <v>2.5079526070720577E-2</v>
      </c>
      <c r="S6" s="17">
        <f t="shared" ref="S6:S58" si="3">Q6+R6</f>
        <v>4.5840824919705564E-2</v>
      </c>
      <c r="U6" s="150" t="s">
        <v>18</v>
      </c>
      <c r="V6" s="62">
        <v>25.463920774811744</v>
      </c>
      <c r="W6" s="18"/>
    </row>
    <row r="7" spans="1:24">
      <c r="A7" s="150" t="s">
        <v>21</v>
      </c>
      <c r="B7" s="17">
        <v>0.17071259690988069</v>
      </c>
      <c r="C7" s="17">
        <v>0.18428906564499783</v>
      </c>
      <c r="D7" s="17">
        <v>0.12848463187991421</v>
      </c>
      <c r="E7" s="17">
        <v>7.3696192340260133E-2</v>
      </c>
      <c r="G7" s="15" t="s">
        <v>21</v>
      </c>
      <c r="H7">
        <v>2.6804860614724802E-2</v>
      </c>
      <c r="J7" s="17">
        <f t="shared" si="0"/>
        <v>2.6804860614724802E-2</v>
      </c>
      <c r="K7" s="17">
        <v>4.6241821080991917E-2</v>
      </c>
      <c r="L7" s="17"/>
      <c r="M7" s="17">
        <f t="shared" si="1"/>
        <v>4.6241821080991917E-2</v>
      </c>
      <c r="N7" s="17">
        <v>9.494856952484072E-3</v>
      </c>
      <c r="O7" s="17"/>
      <c r="P7" s="17">
        <f t="shared" si="2"/>
        <v>9.494856952484072E-3</v>
      </c>
      <c r="Q7" s="17">
        <v>2.2460056358361444E-2</v>
      </c>
      <c r="R7" s="17">
        <v>2.3626091422701591E-2</v>
      </c>
      <c r="S7" s="17">
        <f t="shared" si="3"/>
        <v>4.6086147781063035E-2</v>
      </c>
      <c r="U7" s="150" t="s">
        <v>21</v>
      </c>
      <c r="V7" s="62">
        <v>26.555231665160818</v>
      </c>
      <c r="W7" s="18"/>
    </row>
    <row r="8" spans="1:24">
      <c r="A8" s="150" t="s">
        <v>22</v>
      </c>
      <c r="B8" s="17">
        <v>0.19374209472818146</v>
      </c>
      <c r="C8" s="17">
        <v>0.18578392359729407</v>
      </c>
      <c r="D8" s="17">
        <v>0.1213758549973598</v>
      </c>
      <c r="E8" s="17">
        <v>8.1588241146040588E-2</v>
      </c>
      <c r="G8" s="15" t="s">
        <v>22</v>
      </c>
      <c r="H8">
        <v>3.2026328392666364E-2</v>
      </c>
      <c r="J8" s="17">
        <f t="shared" si="0"/>
        <v>3.2026328392666364E-2</v>
      </c>
      <c r="K8" s="17">
        <v>5.9202043397639778E-2</v>
      </c>
      <c r="L8" s="17"/>
      <c r="M8" s="17">
        <f t="shared" si="1"/>
        <v>5.9202043397639778E-2</v>
      </c>
      <c r="N8" s="17">
        <v>1.471100278551532E-2</v>
      </c>
      <c r="O8" s="17"/>
      <c r="P8" s="17">
        <f t="shared" si="2"/>
        <v>1.471100278551532E-2</v>
      </c>
      <c r="Q8" s="17">
        <v>2.8439614007162755E-2</v>
      </c>
      <c r="R8" s="17">
        <v>2.1973239156386788E-2</v>
      </c>
      <c r="S8" s="17">
        <f t="shared" si="3"/>
        <v>5.0412853163549542E-2</v>
      </c>
      <c r="U8" s="150" t="s">
        <v>22</v>
      </c>
      <c r="V8" s="62">
        <v>27.88905608669857</v>
      </c>
      <c r="W8" s="18"/>
    </row>
    <row r="9" spans="1:24">
      <c r="A9" s="150" t="s">
        <v>23</v>
      </c>
      <c r="B9" s="17">
        <v>0.22313884704779197</v>
      </c>
      <c r="C9" s="17">
        <v>0.19208813219829746</v>
      </c>
      <c r="D9" s="17">
        <v>0.12158967350643909</v>
      </c>
      <c r="E9" s="17">
        <v>7.6002893228731994E-2</v>
      </c>
      <c r="G9" s="15" t="s">
        <v>23</v>
      </c>
      <c r="H9">
        <v>3.2000957634642432E-2</v>
      </c>
      <c r="J9" s="17">
        <f t="shared" si="0"/>
        <v>3.2000957634642432E-2</v>
      </c>
      <c r="K9" s="17">
        <v>4.6395403353716322E-2</v>
      </c>
      <c r="L9" s="17"/>
      <c r="M9" s="17">
        <f t="shared" si="1"/>
        <v>4.6395403353716322E-2</v>
      </c>
      <c r="N9" s="17">
        <v>9.9148723084626945E-3</v>
      </c>
      <c r="O9" s="17"/>
      <c r="P9" s="17">
        <f t="shared" si="2"/>
        <v>9.9148723084626945E-3</v>
      </c>
      <c r="Q9" s="17">
        <v>2.6740110165247872E-2</v>
      </c>
      <c r="R9" s="17">
        <v>1.8027040560841263E-2</v>
      </c>
      <c r="S9" s="17">
        <f t="shared" si="3"/>
        <v>4.4767150726089139E-2</v>
      </c>
      <c r="U9" s="150" t="s">
        <v>23</v>
      </c>
      <c r="V9" s="62">
        <v>29.56239945190049</v>
      </c>
      <c r="W9" s="18"/>
    </row>
    <row r="10" spans="1:24">
      <c r="A10" s="150" t="s">
        <v>24</v>
      </c>
      <c r="B10" s="17">
        <v>0.20878942014242116</v>
      </c>
      <c r="C10" s="17">
        <v>0.20313796630449465</v>
      </c>
      <c r="D10" s="17">
        <v>0.13994913530010172</v>
      </c>
      <c r="E10" s="17">
        <v>8.6718644460312258E-2</v>
      </c>
      <c r="G10" s="15" t="s">
        <v>24</v>
      </c>
      <c r="H10">
        <v>2.9440488301119023E-2</v>
      </c>
      <c r="I10">
        <v>1.8718209562563581E-3</v>
      </c>
      <c r="J10" s="17">
        <f t="shared" si="0"/>
        <v>3.1312309257375381E-2</v>
      </c>
      <c r="K10" s="17">
        <v>2.4760935910478128E-2</v>
      </c>
      <c r="L10" s="17">
        <v>8.006103763987792E-3</v>
      </c>
      <c r="M10" s="17">
        <f t="shared" si="1"/>
        <v>3.2767039674465918E-2</v>
      </c>
      <c r="N10" s="17">
        <v>8.298434876584904E-3</v>
      </c>
      <c r="O10" s="17">
        <v>4.4290483818051991E-3</v>
      </c>
      <c r="P10" s="17">
        <f t="shared" si="2"/>
        <v>1.2727483258390102E-2</v>
      </c>
      <c r="Q10" s="17">
        <v>2.7384835092730184E-2</v>
      </c>
      <c r="R10" s="17">
        <v>1.8710075843835036E-2</v>
      </c>
      <c r="S10" s="17">
        <f t="shared" si="3"/>
        <v>4.6094910936565217E-2</v>
      </c>
      <c r="U10" s="150" t="s">
        <v>24</v>
      </c>
      <c r="V10" s="62">
        <v>31.599513113885436</v>
      </c>
      <c r="W10" s="18">
        <v>31.5</v>
      </c>
    </row>
    <row r="11" spans="1:24">
      <c r="A11" s="151" t="s">
        <v>25</v>
      </c>
      <c r="B11" s="21">
        <v>0.24013669100813795</v>
      </c>
      <c r="C11" s="21">
        <v>0.20141021266916867</v>
      </c>
      <c r="D11" s="21">
        <v>0.17548418361378942</v>
      </c>
      <c r="E11" s="21">
        <v>9.1620082408209333E-2</v>
      </c>
      <c r="G11" s="20" t="s">
        <v>25</v>
      </c>
      <c r="H11">
        <v>1.7988737195661981E-2</v>
      </c>
      <c r="I11">
        <v>2.3561652991995721E-3</v>
      </c>
      <c r="J11" s="17">
        <f t="shared" si="0"/>
        <v>2.0344902494861553E-2</v>
      </c>
      <c r="K11" s="17">
        <v>2.8641612218638771E-2</v>
      </c>
      <c r="L11" s="17">
        <v>1.0218404825961265E-2</v>
      </c>
      <c r="M11" s="17">
        <f t="shared" si="1"/>
        <v>3.8860017044600036E-2</v>
      </c>
      <c r="N11" s="17">
        <v>8.4332817188497843E-3</v>
      </c>
      <c r="O11" s="17">
        <v>3.9192014627019746E-3</v>
      </c>
      <c r="P11" s="17">
        <f t="shared" si="2"/>
        <v>1.2352483181551759E-2</v>
      </c>
      <c r="Q11" s="17">
        <v>2.9192801966599305E-2</v>
      </c>
      <c r="R11" s="17">
        <v>1.5073178839811388E-2</v>
      </c>
      <c r="S11" s="17">
        <f t="shared" si="3"/>
        <v>4.4265980806410692E-2</v>
      </c>
      <c r="U11" s="151" t="s">
        <v>25</v>
      </c>
      <c r="V11" s="152">
        <v>33.716680492515763</v>
      </c>
      <c r="W11" s="22">
        <v>33.5</v>
      </c>
    </row>
    <row r="12" spans="1:24">
      <c r="A12" s="150" t="s">
        <v>26</v>
      </c>
      <c r="B12" s="17">
        <v>0.22317687455565807</v>
      </c>
      <c r="C12" s="17">
        <v>0.21587725044791906</v>
      </c>
      <c r="D12" s="17">
        <v>0.13809768715303514</v>
      </c>
      <c r="E12" s="17">
        <v>0.10188086537171362</v>
      </c>
      <c r="G12" s="15" t="s">
        <v>26</v>
      </c>
      <c r="H12">
        <v>2.5768049736041992E-2</v>
      </c>
      <c r="I12">
        <v>8.5389281338395673E-3</v>
      </c>
      <c r="J12" s="17">
        <f t="shared" si="0"/>
        <v>3.4306977869881558E-2</v>
      </c>
      <c r="K12" s="17">
        <v>3.0903507843107594E-2</v>
      </c>
      <c r="L12" s="17">
        <v>9.0532302712187443E-3</v>
      </c>
      <c r="M12" s="17">
        <f t="shared" si="1"/>
        <v>3.9956738114326339E-2</v>
      </c>
      <c r="N12" s="17">
        <v>9.5740230628980957E-3</v>
      </c>
      <c r="O12" s="17">
        <v>3.7254236485473216E-3</v>
      </c>
      <c r="P12" s="17">
        <f t="shared" si="2"/>
        <v>1.3299446711445418E-2</v>
      </c>
      <c r="Q12" s="17">
        <v>2.5320252255380947E-2</v>
      </c>
      <c r="R12" s="17">
        <v>1.2825875908663978E-2</v>
      </c>
      <c r="S12" s="17">
        <f t="shared" si="3"/>
        <v>3.8146128164044925E-2</v>
      </c>
      <c r="U12" s="150" t="s">
        <v>26</v>
      </c>
      <c r="V12" s="62">
        <v>35.233457121982262</v>
      </c>
      <c r="W12" s="18">
        <v>35.200000000000003</v>
      </c>
    </row>
    <row r="13" spans="1:24">
      <c r="A13" s="150" t="s">
        <v>27</v>
      </c>
      <c r="B13" s="17">
        <v>0.24069935325646249</v>
      </c>
      <c r="C13" s="17">
        <v>0.22488488422168484</v>
      </c>
      <c r="D13" s="17">
        <v>0.15857413157703895</v>
      </c>
      <c r="E13" s="17">
        <v>0.111465200251764</v>
      </c>
      <c r="G13" s="15" t="s">
        <v>27</v>
      </c>
      <c r="H13">
        <v>0</v>
      </c>
      <c r="I13">
        <v>4.4434775156082093E-3</v>
      </c>
      <c r="J13" s="17">
        <f t="shared" si="0"/>
        <v>4.4434775156082093E-3</v>
      </c>
      <c r="K13" s="17">
        <v>2.3944674090043052E-2</v>
      </c>
      <c r="L13" s="17">
        <v>5.5180870631514412E-3</v>
      </c>
      <c r="M13" s="17">
        <f t="shared" si="1"/>
        <v>2.9462761153194492E-2</v>
      </c>
      <c r="N13" s="17">
        <v>1.5450359426243085E-2</v>
      </c>
      <c r="O13" s="17">
        <v>4.3594924967701332E-3</v>
      </c>
      <c r="P13" s="17">
        <f t="shared" si="2"/>
        <v>1.9809851923013218E-2</v>
      </c>
      <c r="Q13" s="17">
        <v>2.5322158545069071E-2</v>
      </c>
      <c r="R13" s="17">
        <v>1.1594394938218438E-2</v>
      </c>
      <c r="S13" s="17">
        <f t="shared" si="3"/>
        <v>3.6916553483287512E-2</v>
      </c>
      <c r="U13" s="150" t="s">
        <v>27</v>
      </c>
      <c r="V13" s="62">
        <v>39.120197234990165</v>
      </c>
      <c r="W13" s="18">
        <v>39.299999999999997</v>
      </c>
    </row>
    <row r="14" spans="1:24">
      <c r="A14" s="150" t="s">
        <v>28</v>
      </c>
      <c r="B14" s="17">
        <v>0.18877909237027021</v>
      </c>
      <c r="C14" s="17">
        <v>0.24289631305736722</v>
      </c>
      <c r="D14" s="17">
        <v>0.11432699505045289</v>
      </c>
      <c r="E14" s="17">
        <v>0.1225555703447358</v>
      </c>
      <c r="G14" s="15" t="s">
        <v>28</v>
      </c>
      <c r="H14">
        <v>2.1353263045509143E-3</v>
      </c>
      <c r="I14">
        <v>7.2183313121231994E-3</v>
      </c>
      <c r="J14" s="17">
        <f t="shared" si="0"/>
        <v>9.3536576166741141E-3</v>
      </c>
      <c r="K14" s="17">
        <v>1.9600902871665729E-2</v>
      </c>
      <c r="L14" s="17">
        <v>6.8237601471518349E-3</v>
      </c>
      <c r="M14" s="17">
        <f t="shared" si="1"/>
        <v>2.6424663018817563E-2</v>
      </c>
      <c r="N14" s="17">
        <v>1.1350991614534806E-2</v>
      </c>
      <c r="O14" s="17">
        <v>4.0835884466924001E-3</v>
      </c>
      <c r="P14" s="17">
        <f t="shared" si="2"/>
        <v>1.5434580061227207E-2</v>
      </c>
      <c r="Q14" s="17">
        <v>1.9874883535205643E-2</v>
      </c>
      <c r="R14" s="17">
        <v>9.695194995341409E-3</v>
      </c>
      <c r="S14" s="17">
        <f t="shared" si="3"/>
        <v>2.957007853054705E-2</v>
      </c>
      <c r="U14" s="150" t="s">
        <v>28</v>
      </c>
      <c r="V14" s="62">
        <v>48.094458959333629</v>
      </c>
      <c r="W14" s="18">
        <v>48.4</v>
      </c>
    </row>
    <row r="15" spans="1:24">
      <c r="A15" s="150" t="s">
        <v>29</v>
      </c>
      <c r="B15" s="17">
        <v>0.26108481225128716</v>
      </c>
      <c r="C15" s="17">
        <v>0.2295820592179445</v>
      </c>
      <c r="D15" s="17">
        <v>0.17024687399807631</v>
      </c>
      <c r="E15" s="17">
        <v>0.10824605932930875</v>
      </c>
      <c r="G15" s="15" t="s">
        <v>29</v>
      </c>
      <c r="H15">
        <v>1.8732436867019971E-2</v>
      </c>
      <c r="I15">
        <v>4.9978311298870303E-3</v>
      </c>
      <c r="J15" s="17">
        <f t="shared" si="0"/>
        <v>2.3730267996907001E-2</v>
      </c>
      <c r="K15" s="17">
        <v>1.1113101861456349E-2</v>
      </c>
      <c r="L15" s="17">
        <v>4.0454142541915773E-3</v>
      </c>
      <c r="M15" s="17">
        <f t="shared" si="1"/>
        <v>1.5158516115647926E-2</v>
      </c>
      <c r="N15" s="17">
        <v>9.9949422065899792E-3</v>
      </c>
      <c r="O15" s="17">
        <v>3.1785215466639443E-3</v>
      </c>
      <c r="P15" s="17">
        <f t="shared" si="2"/>
        <v>1.3173463753253924E-2</v>
      </c>
      <c r="Q15" s="17">
        <v>1.964187110515106E-2</v>
      </c>
      <c r="R15" s="17">
        <v>9.266434348449485E-3</v>
      </c>
      <c r="S15" s="17">
        <f t="shared" si="3"/>
        <v>2.8908305453600545E-2</v>
      </c>
      <c r="U15" s="150" t="s">
        <v>29</v>
      </c>
      <c r="V15" s="62">
        <v>54.603958660794035</v>
      </c>
      <c r="W15" s="18">
        <v>54</v>
      </c>
    </row>
    <row r="16" spans="1:24">
      <c r="A16" s="150" t="s">
        <v>30</v>
      </c>
      <c r="B16" s="17">
        <v>0.22775862139824674</v>
      </c>
      <c r="C16" s="17">
        <v>0.22615243594246601</v>
      </c>
      <c r="D16" s="17">
        <v>0.15571739157238029</v>
      </c>
      <c r="E16" s="17">
        <v>9.5158955204701412E-2</v>
      </c>
      <c r="G16" s="15" t="s">
        <v>30</v>
      </c>
      <c r="H16">
        <v>3.1279924707893751E-2</v>
      </c>
      <c r="I16">
        <v>3.8468019349084948E-3</v>
      </c>
      <c r="J16" s="17">
        <f t="shared" si="0"/>
        <v>3.5126726642802246E-2</v>
      </c>
      <c r="K16" s="17">
        <v>1.5580369802604811E-2</v>
      </c>
      <c r="L16" s="17">
        <v>5.9674747964606131E-3</v>
      </c>
      <c r="M16" s="17">
        <f t="shared" si="1"/>
        <v>2.1547844599065426E-2</v>
      </c>
      <c r="N16" s="17">
        <v>9.7960267623853139E-3</v>
      </c>
      <c r="O16" s="17">
        <v>3.4737987338410532E-3</v>
      </c>
      <c r="P16" s="17">
        <f t="shared" si="2"/>
        <v>1.3269825496226368E-2</v>
      </c>
      <c r="Q16" s="17">
        <v>1.719765957629079E-2</v>
      </c>
      <c r="R16" s="17">
        <v>8.3054201540293492E-3</v>
      </c>
      <c r="S16" s="17">
        <f t="shared" si="3"/>
        <v>2.5503079730320139E-2</v>
      </c>
      <c r="U16" s="150" t="s">
        <v>30</v>
      </c>
      <c r="V16" s="62">
        <v>59.463710981604713</v>
      </c>
      <c r="W16" s="18">
        <v>59.1</v>
      </c>
    </row>
    <row r="17" spans="1:23">
      <c r="A17" s="150" t="s">
        <v>31</v>
      </c>
      <c r="B17" s="17">
        <v>0.21686182491372152</v>
      </c>
      <c r="C17" s="17">
        <v>0.227830225481782</v>
      </c>
      <c r="D17" s="17">
        <v>0.14723718393125149</v>
      </c>
      <c r="E17" s="17">
        <v>9.9660607006319735E-2</v>
      </c>
      <c r="G17" s="15" t="s">
        <v>31</v>
      </c>
      <c r="H17">
        <v>0</v>
      </c>
      <c r="I17">
        <v>4.7043676339506785E-3</v>
      </c>
      <c r="J17" s="17">
        <f t="shared" si="0"/>
        <v>4.7043676339506785E-3</v>
      </c>
      <c r="K17" s="17">
        <v>2.1392492819649399E-2</v>
      </c>
      <c r="L17" s="17">
        <v>5.3709784322837706E-3</v>
      </c>
      <c r="M17" s="17">
        <f t="shared" si="1"/>
        <v>2.6763471251933169E-2</v>
      </c>
      <c r="N17" s="17">
        <v>8.9139424202231404E-3</v>
      </c>
      <c r="O17" s="17">
        <v>3.7801357571974723E-3</v>
      </c>
      <c r="P17" s="17">
        <f t="shared" si="2"/>
        <v>1.2694078177420612E-2</v>
      </c>
      <c r="Q17" s="17">
        <v>1.8596395412342981E-2</v>
      </c>
      <c r="R17" s="17">
        <v>8.457517359756573E-3</v>
      </c>
      <c r="S17" s="17">
        <f t="shared" si="3"/>
        <v>2.7053912772099554E-2</v>
      </c>
      <c r="U17" s="150" t="s">
        <v>31</v>
      </c>
      <c r="V17" s="62">
        <v>64.487275178397738</v>
      </c>
      <c r="W17" s="18">
        <v>63.9</v>
      </c>
    </row>
    <row r="18" spans="1:23">
      <c r="A18" s="150" t="s">
        <v>32</v>
      </c>
      <c r="B18" s="17">
        <v>0.24913988964621875</v>
      </c>
      <c r="C18" s="17">
        <v>0.22964629106904372</v>
      </c>
      <c r="D18" s="17">
        <v>0.12741534133939197</v>
      </c>
      <c r="E18" s="17">
        <v>8.8321797067778485E-2</v>
      </c>
      <c r="G18" s="15" t="s">
        <v>32</v>
      </c>
      <c r="H18">
        <v>4.1617079591763136E-3</v>
      </c>
      <c r="I18">
        <v>2.5749215622633344E-3</v>
      </c>
      <c r="J18" s="17">
        <f t="shared" si="0"/>
        <v>6.7366295214396476E-3</v>
      </c>
      <c r="K18" s="17">
        <v>1.8630314832846478E-2</v>
      </c>
      <c r="L18" s="17">
        <v>6.5599192181470664E-3</v>
      </c>
      <c r="M18" s="17">
        <f t="shared" si="1"/>
        <v>2.5190234050993545E-2</v>
      </c>
      <c r="N18" s="17">
        <v>1.0610158079516993E-2</v>
      </c>
      <c r="O18" s="17">
        <v>2.9817947740902011E-3</v>
      </c>
      <c r="P18" s="17">
        <f t="shared" si="2"/>
        <v>1.3591952853607195E-2</v>
      </c>
      <c r="Q18" s="17">
        <v>1.7465326462133796E-2</v>
      </c>
      <c r="R18" s="17">
        <v>8.2905733110870232E-3</v>
      </c>
      <c r="S18" s="17">
        <f t="shared" si="3"/>
        <v>2.5755899773220819E-2</v>
      </c>
      <c r="U18" s="150" t="s">
        <v>32</v>
      </c>
      <c r="V18" s="62">
        <v>66.562225607507941</v>
      </c>
      <c r="W18" s="18">
        <v>66.7</v>
      </c>
    </row>
    <row r="19" spans="1:23">
      <c r="A19" s="150" t="s">
        <v>33</v>
      </c>
      <c r="B19" s="17">
        <v>0.20241051069528393</v>
      </c>
      <c r="C19" s="17">
        <v>0.22448645181084134</v>
      </c>
      <c r="D19" s="17">
        <v>0.12109739766187701</v>
      </c>
      <c r="E19" s="17">
        <v>7.9866679682597239E-2</v>
      </c>
      <c r="G19" s="15" t="s">
        <v>33</v>
      </c>
      <c r="H19">
        <v>0</v>
      </c>
      <c r="I19">
        <v>4.2563972637446159E-3</v>
      </c>
      <c r="J19" s="17">
        <f t="shared" si="0"/>
        <v>4.2563972637446159E-3</v>
      </c>
      <c r="K19" s="17">
        <v>1.5718990915342575E-2</v>
      </c>
      <c r="L19" s="17">
        <v>5.262586412827102E-3</v>
      </c>
      <c r="M19" s="17">
        <f t="shared" si="1"/>
        <v>2.0981577328169677E-2</v>
      </c>
      <c r="N19" s="17">
        <v>1.0386015312312605E-2</v>
      </c>
      <c r="O19" s="17">
        <v>3.03666308728576E-3</v>
      </c>
      <c r="P19" s="17">
        <f t="shared" si="2"/>
        <v>1.3422678399598365E-2</v>
      </c>
      <c r="Q19" s="17">
        <v>1.5615630273195085E-2</v>
      </c>
      <c r="R19" s="17">
        <v>7.6422106628362641E-3</v>
      </c>
      <c r="S19" s="17">
        <f t="shared" si="3"/>
        <v>2.3257840936031348E-2</v>
      </c>
      <c r="U19" s="150" t="s">
        <v>33</v>
      </c>
      <c r="V19" s="62">
        <v>69.183215623226033</v>
      </c>
      <c r="W19" s="18">
        <v>69.099999999999994</v>
      </c>
    </row>
    <row r="20" spans="1:23">
      <c r="A20" s="150" t="s">
        <v>34</v>
      </c>
      <c r="B20" s="17">
        <v>0.18593315003467037</v>
      </c>
      <c r="C20" s="17">
        <v>0.22066509790573688</v>
      </c>
      <c r="D20" s="17">
        <v>0.10911330134231198</v>
      </c>
      <c r="E20" s="17">
        <v>7.4171409495694632E-2</v>
      </c>
      <c r="G20" s="15" t="s">
        <v>34</v>
      </c>
      <c r="H20">
        <v>0</v>
      </c>
      <c r="I20">
        <v>7.4756876287201636E-3</v>
      </c>
      <c r="J20" s="17">
        <f t="shared" si="0"/>
        <v>7.4756876287201636E-3</v>
      </c>
      <c r="K20" s="17">
        <v>2.3382653782863531E-2</v>
      </c>
      <c r="L20" s="17">
        <v>7.7551203458066115E-3</v>
      </c>
      <c r="M20" s="17">
        <f t="shared" si="1"/>
        <v>3.1137774128670144E-2</v>
      </c>
      <c r="N20" s="17">
        <v>1.555560646573872E-2</v>
      </c>
      <c r="O20" s="17">
        <v>2.8146058406343989E-3</v>
      </c>
      <c r="P20" s="17">
        <f t="shared" si="2"/>
        <v>1.8370212306373118E-2</v>
      </c>
      <c r="Q20" s="17">
        <v>1.5938523771964561E-2</v>
      </c>
      <c r="R20" s="17">
        <v>8.4732726993051854E-3</v>
      </c>
      <c r="S20" s="17">
        <f t="shared" si="3"/>
        <v>2.4411796471269745E-2</v>
      </c>
      <c r="U20" s="150" t="s">
        <v>34</v>
      </c>
      <c r="V20" s="62">
        <v>74.698215447966248</v>
      </c>
      <c r="W20" s="18">
        <v>74.5</v>
      </c>
    </row>
    <row r="21" spans="1:23">
      <c r="A21" s="150" t="s">
        <v>35</v>
      </c>
      <c r="B21" s="17">
        <v>0.18726478750882825</v>
      </c>
      <c r="C21" s="17">
        <v>0.20803141714390175</v>
      </c>
      <c r="D21" s="17">
        <v>9.4138048801514648E-2</v>
      </c>
      <c r="E21" s="17">
        <v>6.2263811976210212E-2</v>
      </c>
      <c r="G21" s="15" t="s">
        <v>35</v>
      </c>
      <c r="H21">
        <v>1.0010312047190051E-2</v>
      </c>
      <c r="I21">
        <v>1.3992552778781719E-3</v>
      </c>
      <c r="J21" s="17">
        <f t="shared" si="0"/>
        <v>1.1409567325068223E-2</v>
      </c>
      <c r="K21" s="17">
        <v>1.6887220687757179E-2</v>
      </c>
      <c r="L21" s="17">
        <v>5.6898626939311447E-3</v>
      </c>
      <c r="M21" s="17">
        <f t="shared" si="1"/>
        <v>2.2577083381688325E-2</v>
      </c>
      <c r="N21" s="17">
        <v>1.1708937559687216E-2</v>
      </c>
      <c r="O21" s="17">
        <v>3.0572461461363656E-3</v>
      </c>
      <c r="P21" s="17">
        <f t="shared" si="2"/>
        <v>1.4766183705823582E-2</v>
      </c>
      <c r="Q21" s="17">
        <v>1.7051238815049215E-2</v>
      </c>
      <c r="R21" s="17">
        <v>8.569744609633792E-3</v>
      </c>
      <c r="S21" s="17">
        <f t="shared" si="3"/>
        <v>2.5620983424683007E-2</v>
      </c>
      <c r="U21" s="150" t="s">
        <v>35</v>
      </c>
      <c r="V21" s="62">
        <v>77.835540496780837</v>
      </c>
      <c r="W21" s="18">
        <v>78.099999999999994</v>
      </c>
    </row>
    <row r="22" spans="1:23">
      <c r="A22" s="150" t="s">
        <v>36</v>
      </c>
      <c r="B22" s="17">
        <v>0.18013687373808518</v>
      </c>
      <c r="C22" s="17">
        <v>0.2070301556362249</v>
      </c>
      <c r="D22" s="17">
        <v>9.7892308775883924E-2</v>
      </c>
      <c r="E22" s="17">
        <v>5.542938550216675E-2</v>
      </c>
      <c r="G22" s="15" t="s">
        <v>36</v>
      </c>
      <c r="H22">
        <v>6.1918932243978028E-2</v>
      </c>
      <c r="I22">
        <v>2.9317509508381464E-3</v>
      </c>
      <c r="J22" s="17">
        <f t="shared" si="0"/>
        <v>6.4850683194816169E-2</v>
      </c>
      <c r="K22" s="17">
        <v>1.5950016434239565E-2</v>
      </c>
      <c r="L22" s="17">
        <v>7.3954078039160445E-3</v>
      </c>
      <c r="M22" s="17">
        <f t="shared" si="1"/>
        <v>2.334542423815561E-2</v>
      </c>
      <c r="N22" s="17">
        <v>9.2362439870531648E-3</v>
      </c>
      <c r="O22" s="17">
        <v>3.7016505427299225E-3</v>
      </c>
      <c r="P22" s="17">
        <f t="shared" si="2"/>
        <v>1.2937894529783087E-2</v>
      </c>
      <c r="Q22" s="17">
        <v>1.6001740550657773E-2</v>
      </c>
      <c r="R22" s="17">
        <v>9.1200085835374898E-3</v>
      </c>
      <c r="S22" s="17">
        <f t="shared" si="3"/>
        <v>2.5121749134195265E-2</v>
      </c>
      <c r="U22" s="150" t="s">
        <v>36</v>
      </c>
      <c r="V22" s="62">
        <v>79.478901236636091</v>
      </c>
      <c r="W22" s="18">
        <v>80.3</v>
      </c>
    </row>
    <row r="23" spans="1:23">
      <c r="A23" s="150" t="s">
        <v>37</v>
      </c>
      <c r="B23" s="17">
        <v>0.23207896217169169</v>
      </c>
      <c r="C23" s="17">
        <v>0.20898367687358513</v>
      </c>
      <c r="D23" s="17">
        <v>0.14468472543595631</v>
      </c>
      <c r="E23" s="17">
        <v>5.9425246939232172E-2</v>
      </c>
      <c r="G23" s="15" t="s">
        <v>37</v>
      </c>
      <c r="H23">
        <v>0</v>
      </c>
      <c r="I23">
        <v>2.9605015164958799E-3</v>
      </c>
      <c r="J23" s="17">
        <f t="shared" si="0"/>
        <v>2.9605015164958799E-3</v>
      </c>
      <c r="K23" s="17">
        <v>1.4628530999727437E-2</v>
      </c>
      <c r="L23" s="17">
        <v>6.4487320006727097E-3</v>
      </c>
      <c r="M23" s="17">
        <f t="shared" si="1"/>
        <v>2.1077263000400148E-2</v>
      </c>
      <c r="N23" s="17">
        <v>7.0093254250783903E-3</v>
      </c>
      <c r="O23" s="17">
        <v>3.7923589053595768E-3</v>
      </c>
      <c r="P23" s="17">
        <f t="shared" si="2"/>
        <v>1.0801684330437968E-2</v>
      </c>
      <c r="Q23" s="17">
        <v>1.8299221476666096E-2</v>
      </c>
      <c r="R23" s="17">
        <v>9.6538055813061401E-3</v>
      </c>
      <c r="S23" s="17">
        <f t="shared" si="3"/>
        <v>2.7953027057972236E-2</v>
      </c>
      <c r="U23" s="150" t="s">
        <v>37</v>
      </c>
      <c r="V23" s="62">
        <v>81.421054838283212</v>
      </c>
      <c r="W23" s="18">
        <v>81.8</v>
      </c>
    </row>
    <row r="24" spans="1:23">
      <c r="A24" s="150" t="s">
        <v>38</v>
      </c>
      <c r="B24" s="17">
        <v>0.14781219272369714</v>
      </c>
      <c r="C24" s="17">
        <v>0.21326383806452151</v>
      </c>
      <c r="D24" s="17">
        <v>1.3179080629301869E-2</v>
      </c>
      <c r="E24" s="17">
        <v>5.1717948646595409E-2</v>
      </c>
      <c r="G24" s="15" t="s">
        <v>38</v>
      </c>
      <c r="H24">
        <v>2.0990044247787609E-2</v>
      </c>
      <c r="I24">
        <v>9.0953785644051126E-4</v>
      </c>
      <c r="J24" s="17">
        <f t="shared" si="0"/>
        <v>2.189958210422812E-2</v>
      </c>
      <c r="K24" s="17">
        <v>2.1589233038348081E-2</v>
      </c>
      <c r="L24" s="17">
        <v>1.0438176007866274E-2</v>
      </c>
      <c r="M24" s="17">
        <f t="shared" si="1"/>
        <v>3.2027409046214358E-2</v>
      </c>
      <c r="N24" s="17">
        <v>8.6154839391907115E-3</v>
      </c>
      <c r="O24" s="17">
        <v>3.9543290302293289E-3</v>
      </c>
      <c r="P24" s="17">
        <f t="shared" si="2"/>
        <v>1.256981296942004E-2</v>
      </c>
      <c r="Q24" s="17">
        <v>1.6615973708303533E-2</v>
      </c>
      <c r="R24" s="17">
        <v>1.1253558478710349E-2</v>
      </c>
      <c r="S24" s="17">
        <f t="shared" si="3"/>
        <v>2.7869532187013882E-2</v>
      </c>
      <c r="U24" s="150" t="s">
        <v>38</v>
      </c>
      <c r="V24" s="62">
        <v>83.736699517170166</v>
      </c>
      <c r="W24" s="18">
        <v>83.6</v>
      </c>
    </row>
    <row r="25" spans="1:23">
      <c r="A25" s="150" t="s">
        <v>39</v>
      </c>
      <c r="B25" s="17">
        <v>0.12633181594488188</v>
      </c>
      <c r="C25" s="17">
        <v>0.22532934788716941</v>
      </c>
      <c r="D25" s="17">
        <v>2.8011195866141734E-2</v>
      </c>
      <c r="E25" s="17">
        <v>6.3142740163717279E-2</v>
      </c>
      <c r="G25" s="15" t="s">
        <v>39</v>
      </c>
      <c r="H25">
        <v>0</v>
      </c>
      <c r="I25">
        <v>6.8713090551181105E-3</v>
      </c>
      <c r="J25" s="17">
        <f t="shared" si="0"/>
        <v>6.8713090551181105E-3</v>
      </c>
      <c r="K25" s="17">
        <v>9.5441683070866135E-3</v>
      </c>
      <c r="L25" s="17">
        <v>1.0346948818897637E-2</v>
      </c>
      <c r="M25" s="17">
        <f t="shared" si="1"/>
        <v>1.9891117125984251E-2</v>
      </c>
      <c r="N25" s="17">
        <v>1.6949742168036328E-2</v>
      </c>
      <c r="O25" s="17">
        <v>3.1309122729085105E-3</v>
      </c>
      <c r="P25" s="17">
        <f t="shared" si="2"/>
        <v>2.008065444094484E-2</v>
      </c>
      <c r="Q25" s="17">
        <v>1.5667941331520795E-2</v>
      </c>
      <c r="R25" s="17">
        <v>1.1983098425713086E-2</v>
      </c>
      <c r="S25" s="17">
        <f t="shared" si="3"/>
        <v>2.7651039757233882E-2</v>
      </c>
      <c r="U25" s="150" t="s">
        <v>39</v>
      </c>
      <c r="V25" s="62">
        <v>85.38006025702542</v>
      </c>
      <c r="W25" s="18">
        <v>85.4</v>
      </c>
    </row>
    <row r="26" spans="1:23">
      <c r="A26" s="150" t="s">
        <v>40</v>
      </c>
      <c r="B26" s="17">
        <v>0.22724356426649103</v>
      </c>
      <c r="C26" s="17">
        <v>0.22631218381112986</v>
      </c>
      <c r="D26" s="17">
        <v>0.14614821207544598</v>
      </c>
      <c r="E26" s="17">
        <v>6.3451201517706571E-2</v>
      </c>
      <c r="G26" s="15" t="s">
        <v>40</v>
      </c>
      <c r="H26">
        <v>5.4296356017850857E-2</v>
      </c>
      <c r="I26">
        <v>2.2966512610290359E-3</v>
      </c>
      <c r="J26" s="17">
        <f t="shared" si="0"/>
        <v>5.6593007278879892E-2</v>
      </c>
      <c r="K26" s="17">
        <v>6.958086824205398E-3</v>
      </c>
      <c r="L26" s="17">
        <v>1.0449905181517777E-2</v>
      </c>
      <c r="M26" s="17">
        <f t="shared" si="1"/>
        <v>1.7407992005723176E-2</v>
      </c>
      <c r="N26" s="17">
        <v>9.7017284991568302E-3</v>
      </c>
      <c r="O26" s="17">
        <v>3.2462057335581789E-3</v>
      </c>
      <c r="P26" s="17">
        <f t="shared" si="2"/>
        <v>1.2947934232715008E-2</v>
      </c>
      <c r="Q26" s="17">
        <v>1.6615725126475547E-2</v>
      </c>
      <c r="R26" s="17">
        <v>1.1986193086003372E-2</v>
      </c>
      <c r="S26" s="17">
        <f t="shared" si="3"/>
        <v>2.860191821247892E-2</v>
      </c>
      <c r="U26" s="150" t="s">
        <v>40</v>
      </c>
      <c r="V26" s="62">
        <v>85.636200437796489</v>
      </c>
      <c r="W26" s="18">
        <v>85.9</v>
      </c>
    </row>
    <row r="27" spans="1:23">
      <c r="A27" s="150" t="s">
        <v>41</v>
      </c>
      <c r="B27" s="17">
        <v>0.20133138633556449</v>
      </c>
      <c r="C27" s="17">
        <v>0.23598165829275472</v>
      </c>
      <c r="D27" s="17">
        <v>8.8003173718906411E-2</v>
      </c>
      <c r="E27" s="17">
        <v>6.6677166330161061E-2</v>
      </c>
      <c r="G27" s="15" t="s">
        <v>41</v>
      </c>
      <c r="H27">
        <v>4.4173215275491742E-2</v>
      </c>
      <c r="I27">
        <v>3.0448569153590552E-2</v>
      </c>
      <c r="J27" s="17">
        <f t="shared" si="0"/>
        <v>7.4621784429082294E-2</v>
      </c>
      <c r="K27" s="17">
        <v>1.1327475458543297E-2</v>
      </c>
      <c r="L27" s="17">
        <v>1.2889012686434885E-2</v>
      </c>
      <c r="M27" s="17">
        <f t="shared" si="1"/>
        <v>2.4216488144978184E-2</v>
      </c>
      <c r="N27" s="17">
        <v>1.5816624237698612E-2</v>
      </c>
      <c r="O27" s="17">
        <v>5.1895877763261846E-3</v>
      </c>
      <c r="P27" s="17">
        <f t="shared" si="2"/>
        <v>2.1006212014024798E-2</v>
      </c>
      <c r="Q27" s="17">
        <v>1.6567952617256285E-2</v>
      </c>
      <c r="R27" s="17">
        <v>1.5999938034772818E-2</v>
      </c>
      <c r="S27" s="17">
        <f t="shared" si="3"/>
        <v>3.2567890652029099E-2</v>
      </c>
      <c r="U27" s="150" t="s">
        <v>41</v>
      </c>
      <c r="V27" s="62">
        <v>85.977720678824596</v>
      </c>
      <c r="W27" s="18">
        <v>85.9</v>
      </c>
    </row>
    <row r="28" spans="1:23">
      <c r="A28" s="150" t="s">
        <v>42</v>
      </c>
      <c r="B28" s="17">
        <v>0.19817030972179339</v>
      </c>
      <c r="C28" s="17">
        <v>0.24322187132025089</v>
      </c>
      <c r="D28" s="17">
        <v>9.871916357015853E-2</v>
      </c>
      <c r="E28" s="17">
        <v>7.2134168272002128E-2</v>
      </c>
      <c r="G28" s="15" t="s">
        <v>42</v>
      </c>
      <c r="H28">
        <v>0</v>
      </c>
      <c r="I28">
        <v>1.1786250439189549E-2</v>
      </c>
      <c r="J28" s="17">
        <f t="shared" si="0"/>
        <v>1.1786250439189549E-2</v>
      </c>
      <c r="K28" s="17">
        <v>1.0332932295603846E-2</v>
      </c>
      <c r="L28" s="17">
        <v>1.9917911480680985E-2</v>
      </c>
      <c r="M28" s="17">
        <f t="shared" si="1"/>
        <v>3.0250843776284831E-2</v>
      </c>
      <c r="N28" s="17">
        <v>1.2329469032216742E-2</v>
      </c>
      <c r="O28" s="17">
        <v>3.2812892609216187E-3</v>
      </c>
      <c r="P28" s="17">
        <f t="shared" si="2"/>
        <v>1.5610758293138361E-2</v>
      </c>
      <c r="Q28" s="17">
        <v>1.3947942789292947E-2</v>
      </c>
      <c r="R28" s="17">
        <v>1.7916529125137335E-2</v>
      </c>
      <c r="S28" s="17">
        <f t="shared" si="3"/>
        <v>3.186447191443028E-2</v>
      </c>
      <c r="U28" s="150" t="s">
        <v>42</v>
      </c>
      <c r="V28" s="62">
        <v>86.338214266576443</v>
      </c>
      <c r="W28" s="18">
        <v>86.5</v>
      </c>
    </row>
    <row r="29" spans="1:23">
      <c r="A29" s="150" t="s">
        <v>43</v>
      </c>
      <c r="B29" s="17">
        <v>0.13869560377804144</v>
      </c>
      <c r="C29" s="17">
        <v>0.24902060816021451</v>
      </c>
      <c r="D29" s="17">
        <v>7.9462125922044644E-2</v>
      </c>
      <c r="E29" s="17">
        <v>0.16604695860571619</v>
      </c>
      <c r="G29" s="15" t="s">
        <v>43</v>
      </c>
      <c r="H29">
        <v>0</v>
      </c>
      <c r="I29">
        <v>1.1728326351540292E-2</v>
      </c>
      <c r="J29" s="17">
        <f t="shared" si="0"/>
        <v>1.1728326351540292E-2</v>
      </c>
      <c r="K29" s="17">
        <v>1.8933645364731945E-2</v>
      </c>
      <c r="L29" s="17">
        <v>1.5773512986678034E-2</v>
      </c>
      <c r="M29" s="17">
        <f t="shared" si="1"/>
        <v>3.4707158351409979E-2</v>
      </c>
      <c r="N29" s="17">
        <v>5.5192378421346118E-3</v>
      </c>
      <c r="O29" s="17">
        <v>2.8640241081068253E-3</v>
      </c>
      <c r="P29" s="17">
        <f t="shared" si="2"/>
        <v>8.3832619502414371E-3</v>
      </c>
      <c r="Q29" s="17">
        <v>1.366284243121715E-2</v>
      </c>
      <c r="R29" s="17">
        <v>2.0660362808024961E-2</v>
      </c>
      <c r="S29" s="17">
        <f t="shared" si="3"/>
        <v>3.4323205239242108E-2</v>
      </c>
      <c r="U29" s="150" t="s">
        <v>43</v>
      </c>
      <c r="V29" s="62">
        <v>87.870312014521957</v>
      </c>
      <c r="W29" s="18">
        <v>88.5</v>
      </c>
    </row>
    <row r="30" spans="1:23">
      <c r="A30" s="150" t="s">
        <v>45</v>
      </c>
      <c r="B30" s="17">
        <v>0.21893654170035898</v>
      </c>
      <c r="C30" s="17">
        <v>0.24729706110015232</v>
      </c>
      <c r="D30" s="17">
        <v>0.12350444738590537</v>
      </c>
      <c r="E30" s="17">
        <v>0.16917003942897224</v>
      </c>
      <c r="G30" s="15" t="s">
        <v>45</v>
      </c>
      <c r="H30">
        <v>1.9728675982055945E-2</v>
      </c>
      <c r="I30">
        <v>5.7684681111872232E-3</v>
      </c>
      <c r="J30" s="17">
        <f t="shared" si="0"/>
        <v>2.5497144093243169E-2</v>
      </c>
      <c r="K30" s="17">
        <v>1.1634794163546371E-2</v>
      </c>
      <c r="L30" s="17">
        <v>8.9437007813184047E-3</v>
      </c>
      <c r="M30" s="17">
        <f t="shared" si="1"/>
        <v>2.0578494944864776E-2</v>
      </c>
      <c r="N30" s="17">
        <v>1.001273440035956E-2</v>
      </c>
      <c r="O30" s="17">
        <v>3.4889079059969717E-3</v>
      </c>
      <c r="P30" s="17">
        <f t="shared" si="2"/>
        <v>1.3501642306356532E-2</v>
      </c>
      <c r="Q30" s="17">
        <v>1.4713793784432253E-2</v>
      </c>
      <c r="R30" s="17">
        <v>2.268357625545071E-2</v>
      </c>
      <c r="S30" s="17">
        <f t="shared" si="3"/>
        <v>3.7397370039882964E-2</v>
      </c>
      <c r="U30" s="150" t="s">
        <v>45</v>
      </c>
      <c r="V30" s="62">
        <v>90.123396937971236</v>
      </c>
      <c r="W30" s="18">
        <v>91.2</v>
      </c>
    </row>
    <row r="31" spans="1:23">
      <c r="A31" s="150" t="s">
        <v>46</v>
      </c>
      <c r="B31" s="17">
        <v>0.19241815493470199</v>
      </c>
      <c r="C31" s="17">
        <v>0.25522461421715942</v>
      </c>
      <c r="D31" s="17">
        <v>0.15249876784050825</v>
      </c>
      <c r="E31" s="17">
        <v>0.17915673195907403</v>
      </c>
      <c r="G31" s="15" t="s">
        <v>46</v>
      </c>
      <c r="H31">
        <v>1.7067021735035392E-2</v>
      </c>
      <c r="I31">
        <v>1.9688747480846695E-3</v>
      </c>
      <c r="J31" s="17">
        <f t="shared" si="0"/>
        <v>1.9035896483120061E-2</v>
      </c>
      <c r="K31" s="17">
        <v>7.1323326391953164E-3</v>
      </c>
      <c r="L31" s="17">
        <v>1.7776642384738254E-2</v>
      </c>
      <c r="M31" s="17">
        <f t="shared" si="1"/>
        <v>2.490897502393357E-2</v>
      </c>
      <c r="N31" s="17">
        <v>7.6402033363371005E-3</v>
      </c>
      <c r="O31" s="17">
        <v>2.9534646080084164E-3</v>
      </c>
      <c r="P31" s="17">
        <f t="shared" si="2"/>
        <v>1.0593667944345516E-2</v>
      </c>
      <c r="Q31" s="17">
        <v>1.3801518555087504E-2</v>
      </c>
      <c r="R31" s="17">
        <v>2.3976958664430368E-2</v>
      </c>
      <c r="S31" s="17">
        <f t="shared" si="3"/>
        <v>3.7778477219517874E-2</v>
      </c>
      <c r="U31" s="150" t="s">
        <v>46</v>
      </c>
      <c r="V31" s="62">
        <v>93.187592433862264</v>
      </c>
      <c r="W31" s="18">
        <v>94.3</v>
      </c>
    </row>
    <row r="32" spans="1:23">
      <c r="A32" s="150" t="s">
        <v>47</v>
      </c>
      <c r="B32" s="17">
        <v>0.15999558142662287</v>
      </c>
      <c r="C32" s="17">
        <v>0.25524234914657468</v>
      </c>
      <c r="D32" s="17">
        <v>0.10256613451674255</v>
      </c>
      <c r="E32" s="17">
        <v>0.18242572898944143</v>
      </c>
      <c r="G32" s="15" t="s">
        <v>47</v>
      </c>
      <c r="H32">
        <v>0</v>
      </c>
      <c r="I32">
        <v>6.8631971260061861E-3</v>
      </c>
      <c r="J32" s="17">
        <f t="shared" si="0"/>
        <v>6.8631971260061861E-3</v>
      </c>
      <c r="K32" s="17">
        <v>1.0566153727931148E-2</v>
      </c>
      <c r="L32" s="17">
        <v>1.7924038960290472E-2</v>
      </c>
      <c r="M32" s="17">
        <f t="shared" si="1"/>
        <v>2.849019268822162E-2</v>
      </c>
      <c r="N32" s="17">
        <v>8.1944028133694152E-3</v>
      </c>
      <c r="O32" s="17">
        <v>3.5209335117723298E-3</v>
      </c>
      <c r="P32" s="17">
        <f t="shared" si="2"/>
        <v>1.1715336325141745E-2</v>
      </c>
      <c r="Q32" s="17">
        <v>1.1025081374092853E-2</v>
      </c>
      <c r="R32" s="17">
        <v>2.4332014742325925E-2</v>
      </c>
      <c r="S32" s="17">
        <f t="shared" si="3"/>
        <v>3.5357096116418782E-2</v>
      </c>
      <c r="U32" s="150" t="s">
        <v>47</v>
      </c>
      <c r="V32" s="62">
        <v>94.359196594055888</v>
      </c>
      <c r="W32" s="18">
        <v>95.8</v>
      </c>
    </row>
    <row r="33" spans="1:23">
      <c r="A33" s="150" t="s">
        <v>48</v>
      </c>
      <c r="B33" s="17">
        <v>0.22969260846399597</v>
      </c>
      <c r="C33" s="17">
        <v>0.25698570547207494</v>
      </c>
      <c r="D33" s="17">
        <v>0.17339727044111214</v>
      </c>
      <c r="E33" s="17">
        <v>0.16965837437650971</v>
      </c>
      <c r="G33" s="15" t="s">
        <v>48</v>
      </c>
      <c r="H33">
        <v>0</v>
      </c>
      <c r="I33">
        <v>3.924544261520186E-3</v>
      </c>
      <c r="J33" s="17">
        <f t="shared" si="0"/>
        <v>3.924544261520186E-3</v>
      </c>
      <c r="K33" s="17">
        <v>1.2687908547545449E-2</v>
      </c>
      <c r="L33" s="17">
        <v>2.0806511467837602E-2</v>
      </c>
      <c r="M33" s="17">
        <f t="shared" si="1"/>
        <v>3.3494420015383053E-2</v>
      </c>
      <c r="N33" s="17">
        <v>1.6254143530863421E-2</v>
      </c>
      <c r="O33" s="17">
        <v>3.2918195982474304E-3</v>
      </c>
      <c r="P33" s="17">
        <f t="shared" si="2"/>
        <v>1.9545963129110853E-2</v>
      </c>
      <c r="Q33" s="17">
        <v>1.2958141188526734E-2</v>
      </c>
      <c r="R33" s="17">
        <v>2.5489642479948969E-2</v>
      </c>
      <c r="S33" s="17">
        <f t="shared" si="3"/>
        <v>3.8447783668475705E-2</v>
      </c>
      <c r="U33" s="150" t="s">
        <v>48</v>
      </c>
      <c r="V33" s="62">
        <v>95.440677357311543</v>
      </c>
      <c r="W33" s="18">
        <v>97.1</v>
      </c>
    </row>
    <row r="34" spans="1:23">
      <c r="A34" s="150" t="s">
        <v>49</v>
      </c>
      <c r="B34" s="17">
        <v>0.25848047222726367</v>
      </c>
      <c r="C34" s="17">
        <v>0.26614475308513691</v>
      </c>
      <c r="D34" s="17">
        <v>0.14096813503072417</v>
      </c>
      <c r="E34" s="17">
        <v>0.17769515647016282</v>
      </c>
      <c r="G34" s="15" t="s">
        <v>49</v>
      </c>
      <c r="H34">
        <v>2.3486046652320083E-2</v>
      </c>
      <c r="I34">
        <v>4.9608061742159072E-3</v>
      </c>
      <c r="J34" s="17">
        <f t="shared" si="0"/>
        <v>2.8446852826535991E-2</v>
      </c>
      <c r="K34" s="17">
        <v>8.8477793046228843E-3</v>
      </c>
      <c r="L34" s="17">
        <v>1.9975023118739575E-2</v>
      </c>
      <c r="M34" s="17">
        <f t="shared" si="1"/>
        <v>2.8822802423362458E-2</v>
      </c>
      <c r="N34" s="17">
        <v>3.3977031368848949E-2</v>
      </c>
      <c r="O34" s="17">
        <v>2.6829988070942563E-3</v>
      </c>
      <c r="P34" s="17">
        <f t="shared" si="2"/>
        <v>3.6660030175943208E-2</v>
      </c>
      <c r="Q34" s="17">
        <v>1.3001425667840176E-2</v>
      </c>
      <c r="R34" s="17">
        <v>2.3652369809093517E-2</v>
      </c>
      <c r="S34" s="17">
        <f t="shared" si="3"/>
        <v>3.665379547693369E-2</v>
      </c>
      <c r="U34" s="150" t="s">
        <v>49</v>
      </c>
      <c r="V34" s="62">
        <v>96.071541135877339</v>
      </c>
      <c r="W34" s="18">
        <v>97.7</v>
      </c>
    </row>
    <row r="35" spans="1:23">
      <c r="A35" s="150" t="s">
        <v>50</v>
      </c>
      <c r="B35" s="17">
        <v>0.2956323268582573</v>
      </c>
      <c r="C35" s="17">
        <v>0.27481780436108127</v>
      </c>
      <c r="D35" s="17">
        <v>0.19134568049539397</v>
      </c>
      <c r="E35" s="17">
        <v>0.18029798371542224</v>
      </c>
      <c r="G35" s="15" t="s">
        <v>50</v>
      </c>
      <c r="H35">
        <v>0</v>
      </c>
      <c r="I35">
        <v>8.3382208497918982E-4</v>
      </c>
      <c r="J35" s="17">
        <f t="shared" si="0"/>
        <v>8.3382208497918982E-4</v>
      </c>
      <c r="K35" s="17">
        <v>5.5917899145214592E-3</v>
      </c>
      <c r="L35" s="17">
        <v>1.7880066234680875E-2</v>
      </c>
      <c r="M35" s="17">
        <f t="shared" si="1"/>
        <v>2.3471856149202334E-2</v>
      </c>
      <c r="N35" s="17">
        <v>2.8923168814577311E-2</v>
      </c>
      <c r="O35" s="17">
        <v>2.8972943377287039E-3</v>
      </c>
      <c r="P35" s="17">
        <f t="shared" si="2"/>
        <v>3.1820463152306015E-2</v>
      </c>
      <c r="Q35" s="17">
        <v>1.2118032079705666E-2</v>
      </c>
      <c r="R35" s="17">
        <v>2.3742466412539871E-2</v>
      </c>
      <c r="S35" s="17">
        <f t="shared" si="3"/>
        <v>3.5860498492245541E-2</v>
      </c>
      <c r="U35" s="150" t="s">
        <v>50</v>
      </c>
      <c r="V35" s="62">
        <v>95.801170945063419</v>
      </c>
      <c r="W35" s="18">
        <v>97.6</v>
      </c>
    </row>
    <row r="36" spans="1:23">
      <c r="A36" s="150" t="s">
        <v>51</v>
      </c>
      <c r="B36" s="17">
        <v>0.27736903795870527</v>
      </c>
      <c r="C36" s="17">
        <v>0.27998288768302093</v>
      </c>
      <c r="D36" s="17">
        <v>0.11721440807862231</v>
      </c>
      <c r="E36" s="17">
        <v>0.18171192765338143</v>
      </c>
      <c r="G36" s="15" t="s">
        <v>51</v>
      </c>
      <c r="H36">
        <v>0</v>
      </c>
      <c r="I36">
        <v>0</v>
      </c>
      <c r="J36" s="17">
        <f t="shared" si="0"/>
        <v>0</v>
      </c>
      <c r="K36" s="17">
        <v>1.2485348480750157E-2</v>
      </c>
      <c r="L36" s="17">
        <v>2.2698584437832476E-2</v>
      </c>
      <c r="M36" s="17">
        <f t="shared" si="1"/>
        <v>3.5183932918582635E-2</v>
      </c>
      <c r="N36" s="17">
        <v>3.0335471008337136E-2</v>
      </c>
      <c r="O36" s="17">
        <v>2.6446308058550327E-3</v>
      </c>
      <c r="P36" s="17">
        <f t="shared" si="2"/>
        <v>3.298010181419217E-2</v>
      </c>
      <c r="Q36" s="17">
        <v>1.4250711819166205E-2</v>
      </c>
      <c r="R36" s="17">
        <v>2.6448354986418635E-2</v>
      </c>
      <c r="S36" s="17">
        <f t="shared" si="3"/>
        <v>4.0699066805584841E-2</v>
      </c>
      <c r="U36" s="150" t="s">
        <v>51</v>
      </c>
      <c r="V36" s="62">
        <v>95.89697211600847</v>
      </c>
      <c r="W36" s="18">
        <v>97.7</v>
      </c>
    </row>
    <row r="37" spans="1:23">
      <c r="A37" s="150" t="s">
        <v>52</v>
      </c>
      <c r="B37" s="17">
        <v>0.22256027912192894</v>
      </c>
      <c r="C37" s="17">
        <v>0.28046258218720577</v>
      </c>
      <c r="D37" s="17">
        <v>0.1519428464621711</v>
      </c>
      <c r="E37" s="17">
        <v>0.19735391400220506</v>
      </c>
      <c r="G37" s="15" t="s">
        <v>52</v>
      </c>
      <c r="H37">
        <v>0</v>
      </c>
      <c r="I37">
        <v>4.6520321488650288E-4</v>
      </c>
      <c r="J37" s="17">
        <f t="shared" si="0"/>
        <v>4.6520321488650288E-4</v>
      </c>
      <c r="K37" s="17">
        <v>1.4591597266931112E-2</v>
      </c>
      <c r="L37" s="17">
        <v>2.4275715976822911E-2</v>
      </c>
      <c r="M37" s="17">
        <f t="shared" si="1"/>
        <v>3.8867313243754024E-2</v>
      </c>
      <c r="N37" s="17">
        <v>8.8866802404654801E-3</v>
      </c>
      <c r="O37" s="17">
        <v>3.3880845653031168E-3</v>
      </c>
      <c r="P37" s="17">
        <f t="shared" si="2"/>
        <v>1.2274764805768596E-2</v>
      </c>
      <c r="Q37" s="17">
        <v>1.2745555653916416E-2</v>
      </c>
      <c r="R37" s="17">
        <v>3.0154757401878333E-2</v>
      </c>
      <c r="S37" s="17">
        <f t="shared" si="3"/>
        <v>4.2900313055794753E-2</v>
      </c>
      <c r="U37" s="150" t="s">
        <v>52</v>
      </c>
      <c r="V37" s="62">
        <v>97.621393193019628</v>
      </c>
      <c r="W37" s="18">
        <v>99.5</v>
      </c>
    </row>
    <row r="38" spans="1:23">
      <c r="A38" s="150" t="s">
        <v>53</v>
      </c>
      <c r="B38" s="17">
        <v>0.26170914646102267</v>
      </c>
      <c r="C38" s="17">
        <v>0.28703111797647446</v>
      </c>
      <c r="D38" s="17">
        <v>0.17042122115133926</v>
      </c>
      <c r="E38" s="17">
        <v>0.1990836622053008</v>
      </c>
      <c r="G38" s="15" t="s">
        <v>53</v>
      </c>
      <c r="H38">
        <v>0</v>
      </c>
      <c r="I38">
        <v>9.9115929007138499E-5</v>
      </c>
      <c r="J38" s="17">
        <f t="shared" si="0"/>
        <v>9.9115929007138499E-5</v>
      </c>
      <c r="K38" s="17">
        <v>6.3089443507152506E-3</v>
      </c>
      <c r="L38" s="17">
        <v>2.6285113433871361E-2</v>
      </c>
      <c r="M38" s="17">
        <f t="shared" si="1"/>
        <v>3.2594057784586614E-2</v>
      </c>
      <c r="N38" s="17">
        <v>6.9531969985097411E-3</v>
      </c>
      <c r="O38" s="17">
        <v>2.008522102817779E-3</v>
      </c>
      <c r="P38" s="17">
        <f t="shared" si="2"/>
        <v>8.9617191013275192E-3</v>
      </c>
      <c r="Q38" s="17">
        <v>1.5830219384658197E-2</v>
      </c>
      <c r="R38" s="17">
        <v>3.226743189476635E-2</v>
      </c>
      <c r="S38" s="17">
        <f t="shared" si="3"/>
        <v>4.8097651279424544E-2</v>
      </c>
      <c r="U38" s="150" t="s">
        <v>53</v>
      </c>
      <c r="V38" s="62">
        <v>98.579404902470259</v>
      </c>
      <c r="W38" s="18">
        <v>100.1</v>
      </c>
    </row>
    <row r="39" spans="1:23">
      <c r="A39" s="150" t="s">
        <v>54</v>
      </c>
      <c r="B39" s="17">
        <v>0.29171719473585689</v>
      </c>
      <c r="C39" s="17">
        <v>0.28462524023062141</v>
      </c>
      <c r="D39" s="17">
        <v>0.21433803481756994</v>
      </c>
      <c r="E39" s="17">
        <v>0.19425719658614204</v>
      </c>
      <c r="G39" s="15" t="s">
        <v>54</v>
      </c>
      <c r="H39">
        <v>0</v>
      </c>
      <c r="I39">
        <v>3.1985285141085222E-3</v>
      </c>
      <c r="J39" s="17">
        <f t="shared" si="0"/>
        <v>3.1985285141085222E-3</v>
      </c>
      <c r="K39" s="17">
        <v>2.724446361572081E-3</v>
      </c>
      <c r="L39" s="17">
        <v>2.876640975347728E-2</v>
      </c>
      <c r="M39" s="17">
        <f t="shared" si="1"/>
        <v>3.1490856115049363E-2</v>
      </c>
      <c r="N39" s="17">
        <v>1.3721559794176602E-2</v>
      </c>
      <c r="O39" s="17">
        <v>2.8207724576884132E-3</v>
      </c>
      <c r="P39" s="17">
        <f t="shared" si="2"/>
        <v>1.6542332251865015E-2</v>
      </c>
      <c r="Q39" s="17">
        <v>1.2485792812713108E-2</v>
      </c>
      <c r="R39" s="17">
        <v>3.4822590977661133E-2</v>
      </c>
      <c r="S39" s="17">
        <f t="shared" si="3"/>
        <v>4.7308383790374241E-2</v>
      </c>
      <c r="U39" s="150" t="s">
        <v>54</v>
      </c>
      <c r="V39" s="62">
        <v>98.483603731525193</v>
      </c>
      <c r="W39" s="18">
        <v>99.8</v>
      </c>
    </row>
    <row r="40" spans="1:23">
      <c r="A40" s="150" t="s">
        <v>59</v>
      </c>
      <c r="B40" s="17">
        <v>0.19172416659738964</v>
      </c>
      <c r="C40" s="17">
        <v>0.27884853317203268</v>
      </c>
      <c r="D40" s="17">
        <v>5.2770619151864477E-2</v>
      </c>
      <c r="E40" s="17">
        <v>0.18561491298012153</v>
      </c>
      <c r="G40" s="15" t="s">
        <v>59</v>
      </c>
      <c r="H40">
        <v>0</v>
      </c>
      <c r="I40">
        <v>1.084416364156991E-2</v>
      </c>
      <c r="J40" s="17">
        <f t="shared" si="0"/>
        <v>1.084416364156991E-2</v>
      </c>
      <c r="K40" s="17">
        <v>2.3785111905487665E-2</v>
      </c>
      <c r="L40" s="17">
        <v>3.1412512354402788E-2</v>
      </c>
      <c r="M40" s="17">
        <f t="shared" si="1"/>
        <v>5.5197624259890457E-2</v>
      </c>
      <c r="N40" s="17">
        <v>1.490409730491114E-2</v>
      </c>
      <c r="O40" s="17">
        <v>3.0793764262736795E-3</v>
      </c>
      <c r="P40" s="17">
        <f t="shared" si="2"/>
        <v>1.7983473731184821E-2</v>
      </c>
      <c r="Q40" s="17">
        <v>1.2685508107685118E-2</v>
      </c>
      <c r="R40" s="17">
        <v>3.6131914056634303E-2</v>
      </c>
      <c r="S40" s="17">
        <f t="shared" si="3"/>
        <v>4.8817422164319418E-2</v>
      </c>
      <c r="U40" s="150" t="s">
        <v>59</v>
      </c>
      <c r="V40" s="62">
        <v>98.196200218689995</v>
      </c>
      <c r="W40" s="18">
        <v>99.1</v>
      </c>
    </row>
    <row r="41" spans="1:23">
      <c r="A41" s="150" t="s">
        <v>60</v>
      </c>
      <c r="B41" s="17">
        <v>0.26194190412128671</v>
      </c>
      <c r="C41" s="17">
        <v>0.27852610390920229</v>
      </c>
      <c r="D41" s="17">
        <v>0.1820111726513341</v>
      </c>
      <c r="E41" s="17">
        <v>0.18584858895758183</v>
      </c>
      <c r="G41" s="15" t="s">
        <v>60</v>
      </c>
      <c r="H41">
        <v>0</v>
      </c>
      <c r="I41">
        <v>1.9034534083265354E-3</v>
      </c>
      <c r="J41" s="17">
        <f t="shared" si="0"/>
        <v>1.9034534083265354E-3</v>
      </c>
      <c r="K41" s="17">
        <v>2.4735353188403723E-3</v>
      </c>
      <c r="L41" s="17">
        <v>2.5324517338600031E-2</v>
      </c>
      <c r="M41" s="17">
        <f t="shared" si="1"/>
        <v>2.7798052657440404E-2</v>
      </c>
      <c r="N41" s="17">
        <v>2.0858234818230785E-2</v>
      </c>
      <c r="O41" s="17">
        <v>2.3175816464700871E-3</v>
      </c>
      <c r="P41" s="17">
        <f t="shared" si="2"/>
        <v>2.3175816464700873E-2</v>
      </c>
      <c r="Q41" s="17">
        <v>1.3843258519794937E-2</v>
      </c>
      <c r="R41" s="17">
        <v>3.7982588094926426E-2</v>
      </c>
      <c r="S41" s="17">
        <f t="shared" si="3"/>
        <v>5.1825846614721366E-2</v>
      </c>
      <c r="U41" s="150" t="s">
        <v>60</v>
      </c>
      <c r="V41" s="62">
        <v>97.214238216503119</v>
      </c>
      <c r="W41" s="18">
        <v>98.4</v>
      </c>
    </row>
    <row r="42" spans="1:23">
      <c r="A42" s="150" t="s">
        <v>61</v>
      </c>
      <c r="B42" s="17">
        <v>0.25709402580319446</v>
      </c>
      <c r="C42" s="17">
        <v>0.27002794699768135</v>
      </c>
      <c r="D42" s="17">
        <v>0.19379259715567371</v>
      </c>
      <c r="E42" s="17">
        <v>0.17593384407867477</v>
      </c>
      <c r="G42" s="15" t="s">
        <v>61</v>
      </c>
      <c r="H42">
        <v>0</v>
      </c>
      <c r="I42">
        <v>8.8002278795850926E-4</v>
      </c>
      <c r="J42" s="17">
        <f t="shared" si="0"/>
        <v>8.8002278795850926E-4</v>
      </c>
      <c r="K42" s="17">
        <v>1.1576931360538389E-2</v>
      </c>
      <c r="L42" s="17">
        <v>2.583793222435023E-2</v>
      </c>
      <c r="M42" s="17">
        <f t="shared" si="1"/>
        <v>3.7414863584888616E-2</v>
      </c>
      <c r="N42" s="17">
        <v>9.7704290789833292E-3</v>
      </c>
      <c r="O42" s="17">
        <v>2.4618924613634963E-3</v>
      </c>
      <c r="P42" s="17">
        <f t="shared" si="2"/>
        <v>1.2232321540346825E-2</v>
      </c>
      <c r="Q42" s="17">
        <v>9.9886272470003264E-3</v>
      </c>
      <c r="R42" s="17">
        <v>3.9939080834707173E-2</v>
      </c>
      <c r="S42" s="17">
        <f t="shared" si="3"/>
        <v>4.9927708081707503E-2</v>
      </c>
      <c r="U42" s="150" t="s">
        <v>61</v>
      </c>
      <c r="V42" s="62">
        <v>96.526864814972285</v>
      </c>
      <c r="W42" s="18">
        <v>97.5</v>
      </c>
    </row>
    <row r="43" spans="1:23">
      <c r="A43" s="150" t="s">
        <v>62</v>
      </c>
      <c r="B43" s="17">
        <v>0.16087455211187524</v>
      </c>
      <c r="C43" s="17">
        <v>0.25892567403504235</v>
      </c>
      <c r="D43" s="17">
        <v>8.58474705043306E-2</v>
      </c>
      <c r="E43" s="17">
        <v>0.16640002541601709</v>
      </c>
      <c r="G43" s="15" t="s">
        <v>62</v>
      </c>
      <c r="H43">
        <v>1.8145902466999653E-2</v>
      </c>
      <c r="I43">
        <v>0</v>
      </c>
      <c r="J43" s="17">
        <f t="shared" si="0"/>
        <v>1.8145902466999653E-2</v>
      </c>
      <c r="K43" s="17">
        <v>4.4727541872331663E-3</v>
      </c>
      <c r="L43" s="17">
        <v>3.6242788449755654E-2</v>
      </c>
      <c r="M43" s="17">
        <f t="shared" si="1"/>
        <v>4.0715542636988823E-2</v>
      </c>
      <c r="N43" s="17">
        <v>1.2367615455661531E-2</v>
      </c>
      <c r="O43" s="17">
        <v>1.534038173949944E-3</v>
      </c>
      <c r="P43" s="17">
        <f t="shared" si="2"/>
        <v>1.3901653629611476E-2</v>
      </c>
      <c r="Q43" s="17">
        <v>1.3860806459299199E-2</v>
      </c>
      <c r="R43" s="17">
        <v>4.3484082084658031E-2</v>
      </c>
      <c r="S43" s="17">
        <f t="shared" si="3"/>
        <v>5.734488854395723E-2</v>
      </c>
      <c r="U43" s="150" t="s">
        <v>62</v>
      </c>
      <c r="V43" s="62">
        <v>96.625061015190965</v>
      </c>
      <c r="W43" s="18">
        <v>97.2</v>
      </c>
    </row>
    <row r="44" spans="1:23">
      <c r="A44" s="150" t="s">
        <v>63</v>
      </c>
      <c r="B44" s="17">
        <v>0.19657643063330266</v>
      </c>
      <c r="C44" s="17">
        <v>0.25690137310436312</v>
      </c>
      <c r="D44" s="17">
        <v>0.11175391833330529</v>
      </c>
      <c r="E44" s="17">
        <v>0.16936148854551322</v>
      </c>
      <c r="G44" s="15" t="s">
        <v>63</v>
      </c>
      <c r="H44">
        <v>0</v>
      </c>
      <c r="I44">
        <v>2.3987097921679E-3</v>
      </c>
      <c r="J44" s="17">
        <f t="shared" si="0"/>
        <v>2.3987097921679E-3</v>
      </c>
      <c r="K44" s="17">
        <v>8.0517813664954564E-3</v>
      </c>
      <c r="L44" s="17">
        <v>5.1507365577312725E-2</v>
      </c>
      <c r="M44" s="17">
        <f t="shared" si="1"/>
        <v>5.9559146943808178E-2</v>
      </c>
      <c r="N44" s="17">
        <v>1.7598501416125911E-2</v>
      </c>
      <c r="O44" s="17">
        <v>2.4087584698669917E-3</v>
      </c>
      <c r="P44" s="17">
        <f t="shared" si="2"/>
        <v>2.0007259885992904E-2</v>
      </c>
      <c r="Q44" s="17">
        <v>1.3607804825583479E-2</v>
      </c>
      <c r="R44" s="17">
        <v>4.5981518660595848E-2</v>
      </c>
      <c r="S44" s="17">
        <f t="shared" si="3"/>
        <v>5.9589323486179326E-2</v>
      </c>
      <c r="U44" s="150" t="s">
        <v>63</v>
      </c>
      <c r="V44" s="62">
        <v>97.017845816065744</v>
      </c>
      <c r="W44" s="18">
        <v>97.2</v>
      </c>
    </row>
    <row r="45" spans="1:23">
      <c r="A45" s="150" t="s">
        <v>64</v>
      </c>
      <c r="B45" s="17">
        <v>0.23234298589371588</v>
      </c>
      <c r="C45" s="17">
        <v>0.25310094388379623</v>
      </c>
      <c r="D45" s="17">
        <v>9.2259217911191696E-2</v>
      </c>
      <c r="E45" s="17">
        <v>0.16274968491871356</v>
      </c>
      <c r="G45" s="15" t="s">
        <v>64</v>
      </c>
      <c r="H45">
        <v>0</v>
      </c>
      <c r="I45">
        <v>2.4642129649644355E-3</v>
      </c>
      <c r="J45" s="17">
        <f t="shared" si="0"/>
        <v>2.4642129649644355E-3</v>
      </c>
      <c r="K45" s="17">
        <v>6.9348903565098199E-3</v>
      </c>
      <c r="L45" s="17">
        <v>4.2885951951661755E-2</v>
      </c>
      <c r="M45" s="17">
        <f t="shared" si="1"/>
        <v>4.9820842308171576E-2</v>
      </c>
      <c r="N45" s="17">
        <v>1.4287462938280336E-2</v>
      </c>
      <c r="O45" s="17">
        <v>1.9448902429072708E-3</v>
      </c>
      <c r="P45" s="17">
        <f t="shared" si="2"/>
        <v>1.6232353181187608E-2</v>
      </c>
      <c r="Q45" s="17">
        <v>1.0615292549574299E-2</v>
      </c>
      <c r="R45" s="17">
        <v>4.9667237893171574E-2</v>
      </c>
      <c r="S45" s="17">
        <f t="shared" si="3"/>
        <v>6.0282530442745876E-2</v>
      </c>
      <c r="U45" s="150" t="s">
        <v>64</v>
      </c>
      <c r="V45" s="62">
        <v>97.116042016284425</v>
      </c>
      <c r="W45" s="18">
        <v>96.9</v>
      </c>
    </row>
    <row r="46" spans="1:23">
      <c r="A46" s="150" t="s">
        <v>65</v>
      </c>
      <c r="B46" s="17">
        <v>0.29431083710344147</v>
      </c>
      <c r="C46" s="17">
        <v>0.27458953262898461</v>
      </c>
      <c r="D46" s="17">
        <v>0.20513035028219501</v>
      </c>
      <c r="E46" s="17">
        <v>0.18611025534151249</v>
      </c>
      <c r="G46" s="15" t="s">
        <v>65</v>
      </c>
      <c r="H46">
        <v>0</v>
      </c>
      <c r="I46">
        <v>6.8644927676133233E-5</v>
      </c>
      <c r="J46" s="17">
        <f t="shared" si="0"/>
        <v>6.8644927676133233E-5</v>
      </c>
      <c r="K46" s="17">
        <v>6.4848005114047109E-3</v>
      </c>
      <c r="L46" s="17">
        <v>4.4524816213931916E-2</v>
      </c>
      <c r="M46" s="17">
        <f t="shared" si="1"/>
        <v>5.1009616725336625E-2</v>
      </c>
      <c r="N46" s="17">
        <v>9.3012087493883761E-3</v>
      </c>
      <c r="O46" s="17">
        <v>3.0875663724832824E-3</v>
      </c>
      <c r="P46" s="17">
        <f t="shared" si="2"/>
        <v>1.2388775121871658E-2</v>
      </c>
      <c r="Q46" s="17">
        <v>1.0386274261068121E-2</v>
      </c>
      <c r="R46" s="17">
        <v>5.200386002428372E-2</v>
      </c>
      <c r="S46" s="17">
        <f t="shared" si="3"/>
        <v>6.2390134285351839E-2</v>
      </c>
      <c r="U46" s="150" t="s">
        <v>65</v>
      </c>
      <c r="V46" s="62">
        <v>97.990086394430989</v>
      </c>
      <c r="W46" s="18">
        <v>97.2</v>
      </c>
    </row>
    <row r="47" spans="1:23">
      <c r="A47" s="150" t="s">
        <v>89</v>
      </c>
      <c r="B47" s="17">
        <v>0.30185246932599491</v>
      </c>
      <c r="C47" s="17">
        <v>0.26902807658235856</v>
      </c>
      <c r="D47" s="17">
        <v>0.15374777885171381</v>
      </c>
      <c r="E47" s="17">
        <v>0.18282320611791081</v>
      </c>
      <c r="G47" s="15" t="s">
        <v>89</v>
      </c>
      <c r="H47">
        <v>5.6954251731546002E-2</v>
      </c>
      <c r="I47">
        <v>1.0946409653606385E-2</v>
      </c>
      <c r="J47" s="17">
        <f t="shared" si="0"/>
        <v>6.7900661385152383E-2</v>
      </c>
      <c r="K47" s="17">
        <v>9.3910782646131515E-3</v>
      </c>
      <c r="L47" s="17">
        <v>5.8783929227145912E-2</v>
      </c>
      <c r="M47" s="17">
        <f t="shared" si="1"/>
        <v>6.817500749175906E-2</v>
      </c>
      <c r="N47" s="17">
        <v>1.7123009057545241E-2</v>
      </c>
      <c r="O47" s="17">
        <v>2.2259685788151066E-3</v>
      </c>
      <c r="P47" s="17">
        <f t="shared" si="2"/>
        <v>1.9348977636360346E-2</v>
      </c>
      <c r="Q47" s="17">
        <v>1.1636053007430442E-2</v>
      </c>
      <c r="R47" s="17">
        <v>5.6663894563664961E-2</v>
      </c>
      <c r="S47" s="17">
        <f t="shared" si="3"/>
        <v>6.8299947571095407E-2</v>
      </c>
      <c r="U47" s="150" t="s">
        <v>89</v>
      </c>
      <c r="V47" s="62">
        <v>97.40739014233327</v>
      </c>
      <c r="W47" s="18">
        <v>97.2</v>
      </c>
    </row>
    <row r="48" spans="1:23">
      <c r="A48" s="150" t="s">
        <v>90</v>
      </c>
      <c r="B48" s="17">
        <v>0.29528162844864653</v>
      </c>
      <c r="C48" s="17">
        <v>0.26611014367056729</v>
      </c>
      <c r="D48" s="17">
        <v>0.22414851569379904</v>
      </c>
      <c r="E48" s="17">
        <v>0.18342898572328792</v>
      </c>
      <c r="G48" s="15" t="s">
        <v>90</v>
      </c>
      <c r="H48">
        <v>0</v>
      </c>
      <c r="I48">
        <v>5.4033298307493149E-4</v>
      </c>
      <c r="J48" s="17">
        <f t="shared" si="0"/>
        <v>5.4033298307493149E-4</v>
      </c>
      <c r="K48" s="17">
        <v>1.4230301413832984E-2</v>
      </c>
      <c r="L48" s="17">
        <v>4.9200192220584617E-2</v>
      </c>
      <c r="M48" s="17">
        <f t="shared" si="1"/>
        <v>6.3430493634417606E-2</v>
      </c>
      <c r="N48" s="17">
        <v>1.4238315614490377E-2</v>
      </c>
      <c r="O48" s="17">
        <v>1.5991001673634497E-3</v>
      </c>
      <c r="P48" s="17">
        <f t="shared" si="2"/>
        <v>1.5837415781853825E-2</v>
      </c>
      <c r="Q48" s="17">
        <v>1.1609286525774197E-2</v>
      </c>
      <c r="R48" s="17">
        <v>6.4232782005154157E-2</v>
      </c>
      <c r="S48" s="17">
        <f t="shared" si="3"/>
        <v>7.5842068530928355E-2</v>
      </c>
      <c r="U48" s="150" t="s">
        <v>90</v>
      </c>
      <c r="V48" s="62">
        <v>99.349710982658962</v>
      </c>
      <c r="W48" s="18">
        <v>98.6</v>
      </c>
    </row>
    <row r="49" spans="1:23">
      <c r="A49" s="150" t="s">
        <v>91</v>
      </c>
      <c r="B49" s="17">
        <v>0.22122124904605711</v>
      </c>
      <c r="C49" s="17">
        <v>0.25437940511133128</v>
      </c>
      <c r="D49" s="17">
        <v>0.16797733785498048</v>
      </c>
      <c r="E49" s="17">
        <v>0.16246097328422665</v>
      </c>
      <c r="G49" s="15" t="s">
        <v>91</v>
      </c>
      <c r="H49">
        <v>0</v>
      </c>
      <c r="I49">
        <v>2.5270010057464002E-6</v>
      </c>
      <c r="J49" s="17">
        <f t="shared" si="0"/>
        <v>2.5270010057464002E-6</v>
      </c>
      <c r="K49" s="17">
        <v>1.9500866761344972E-2</v>
      </c>
      <c r="L49" s="17">
        <v>5.6486053481449285E-2</v>
      </c>
      <c r="M49" s="17">
        <f t="shared" si="1"/>
        <v>7.5986920242794256E-2</v>
      </c>
      <c r="N49" s="17">
        <v>7.1323075772588753E-3</v>
      </c>
      <c r="O49" s="17">
        <v>2.8790966366916563E-3</v>
      </c>
      <c r="P49" s="17">
        <f t="shared" si="2"/>
        <v>1.0011404213950532E-2</v>
      </c>
      <c r="Q49" s="17">
        <v>1.2030510946175849E-2</v>
      </c>
      <c r="R49" s="17">
        <v>6.907027613154107E-2</v>
      </c>
      <c r="S49" s="17">
        <f t="shared" si="3"/>
        <v>8.1100787077716924E-2</v>
      </c>
      <c r="U49" s="150" t="s">
        <v>91</v>
      </c>
      <c r="V49" s="62">
        <v>97.892970352414693</v>
      </c>
      <c r="W49" s="18">
        <v>97.2</v>
      </c>
    </row>
    <row r="50" spans="1:23">
      <c r="A50" s="150" t="s">
        <v>148</v>
      </c>
      <c r="B50" s="17">
        <v>0.22594169764876887</v>
      </c>
      <c r="C50" s="17">
        <v>0.25967806831687085</v>
      </c>
      <c r="D50" s="17">
        <v>0.15665378687722323</v>
      </c>
      <c r="E50" s="17">
        <v>0.17869278339965625</v>
      </c>
      <c r="G50" s="15" t="s">
        <v>148</v>
      </c>
      <c r="H50">
        <v>0</v>
      </c>
      <c r="I50">
        <v>3.9856739733298277E-3</v>
      </c>
      <c r="J50" s="17">
        <f t="shared" si="0"/>
        <v>3.9856739733298277E-3</v>
      </c>
      <c r="K50" s="17">
        <v>4.6722714446059488E-3</v>
      </c>
      <c r="L50" s="17">
        <v>6.2436544515620092E-2</v>
      </c>
      <c r="M50" s="17">
        <f t="shared" si="1"/>
        <v>6.710881596022604E-2</v>
      </c>
      <c r="N50" s="17">
        <v>1.1033404889212428E-2</v>
      </c>
      <c r="O50" s="17">
        <v>3.5025943851504883E-3</v>
      </c>
      <c r="P50" s="17">
        <f t="shared" si="2"/>
        <v>1.4535999274362915E-2</v>
      </c>
      <c r="Q50" s="17">
        <v>1.5322106115120462E-2</v>
      </c>
      <c r="R50" s="17">
        <v>7.7415243495431038E-2</v>
      </c>
      <c r="S50" s="17">
        <f t="shared" si="3"/>
        <v>9.2737349610551495E-2</v>
      </c>
      <c r="U50" s="150" t="s">
        <v>148</v>
      </c>
      <c r="V50" s="62">
        <v>96.339113680154156</v>
      </c>
      <c r="W50" s="18">
        <v>96.5</v>
      </c>
    </row>
    <row r="51" spans="1:23">
      <c r="A51" s="150" t="s">
        <v>149</v>
      </c>
      <c r="B51" s="17">
        <v>0.28959352901056562</v>
      </c>
      <c r="C51" s="17">
        <v>0.26561214444354614</v>
      </c>
      <c r="D51" s="17">
        <v>0.21541885537195027</v>
      </c>
      <c r="E51" s="17">
        <v>0.18264699028387446</v>
      </c>
      <c r="G51" s="15" t="s">
        <v>149</v>
      </c>
      <c r="H51">
        <v>0</v>
      </c>
      <c r="I51">
        <v>5.0255465281849398E-5</v>
      </c>
      <c r="J51" s="17">
        <f t="shared" si="0"/>
        <v>5.0255465281849398E-5</v>
      </c>
      <c r="K51" s="17">
        <v>3.6231797350819044E-3</v>
      </c>
      <c r="L51" s="17">
        <v>5.9691527167865223E-2</v>
      </c>
      <c r="M51" s="17">
        <f t="shared" si="1"/>
        <v>6.3314706902947132E-2</v>
      </c>
      <c r="N51" s="17">
        <v>1.2912031730782949E-2</v>
      </c>
      <c r="O51" s="17">
        <v>2.822574892161945E-3</v>
      </c>
      <c r="P51" s="17">
        <f t="shared" si="2"/>
        <v>1.5734606622944895E-2</v>
      </c>
      <c r="Q51" s="17">
        <v>9.8897127013492236E-3</v>
      </c>
      <c r="R51" s="17">
        <v>7.596697563597106E-2</v>
      </c>
      <c r="S51" s="17">
        <f t="shared" si="3"/>
        <v>8.5856688337320283E-2</v>
      </c>
      <c r="U51" s="150" t="s">
        <v>149</v>
      </c>
      <c r="V51" s="62">
        <v>96.339113680154156</v>
      </c>
      <c r="W51" s="18">
        <v>96.3</v>
      </c>
    </row>
    <row r="52" spans="1:23">
      <c r="A52" s="150" t="s">
        <v>150</v>
      </c>
      <c r="B52" s="17">
        <v>0.26027520943296317</v>
      </c>
      <c r="C52" s="17">
        <v>0.26148162962788674</v>
      </c>
      <c r="D52" s="17">
        <v>0.19106533234747936</v>
      </c>
      <c r="E52" s="17">
        <v>0.18296255338172493</v>
      </c>
      <c r="G52" s="15" t="s">
        <v>150</v>
      </c>
      <c r="H52">
        <v>0</v>
      </c>
      <c r="I52">
        <v>0</v>
      </c>
      <c r="J52" s="17">
        <f t="shared" si="0"/>
        <v>0</v>
      </c>
      <c r="K52" s="17">
        <v>4.3240921724658791E-3</v>
      </c>
      <c r="L52" s="17">
        <v>7.9641871463187866E-2</v>
      </c>
      <c r="M52" s="17">
        <f t="shared" si="1"/>
        <v>8.3965963635653743E-2</v>
      </c>
      <c r="N52" s="17">
        <v>8.790484817825673E-3</v>
      </c>
      <c r="O52" s="17">
        <v>2.1905624639710123E-3</v>
      </c>
      <c r="P52" s="17">
        <f t="shared" si="2"/>
        <v>1.0981047281796686E-2</v>
      </c>
      <c r="Q52" s="17">
        <v>1.3870425053822896E-2</v>
      </c>
      <c r="R52" s="17">
        <v>7.9761414571593275E-2</v>
      </c>
      <c r="S52" s="17">
        <f t="shared" si="3"/>
        <v>9.3631839625416172E-2</v>
      </c>
      <c r="U52" s="150" t="s">
        <v>150</v>
      </c>
      <c r="V52" s="62">
        <v>96.242774566473997</v>
      </c>
      <c r="W52" s="18">
        <v>96.2</v>
      </c>
    </row>
    <row r="53" spans="1:23">
      <c r="A53" s="150" t="s">
        <v>151</v>
      </c>
      <c r="B53" s="17">
        <v>0.20438518563132721</v>
      </c>
      <c r="C53" s="17">
        <v>0.25100673030891835</v>
      </c>
      <c r="D53" s="17">
        <v>0.10645506150904191</v>
      </c>
      <c r="E53" s="17">
        <v>0.17432861179165141</v>
      </c>
      <c r="G53" s="15" t="s">
        <v>151</v>
      </c>
      <c r="H53">
        <v>8.2907964806087156E-2</v>
      </c>
      <c r="I53">
        <v>6.3491585482761907E-4</v>
      </c>
      <c r="J53" s="17">
        <f t="shared" si="0"/>
        <v>8.3542880660914781E-2</v>
      </c>
      <c r="K53" s="17">
        <v>1.0025647589076436E-2</v>
      </c>
      <c r="L53" s="17">
        <v>8.5507857397397094E-2</v>
      </c>
      <c r="M53" s="17">
        <f t="shared" si="1"/>
        <v>9.5533504986473533E-2</v>
      </c>
      <c r="N53" s="17">
        <v>8.3659523340185674E-3</v>
      </c>
      <c r="O53" s="17">
        <v>1.3657739855256119E-3</v>
      </c>
      <c r="P53" s="17">
        <f t="shared" si="2"/>
        <v>9.7317263195441789E-3</v>
      </c>
      <c r="Q53" s="17">
        <v>1.5797921770718933E-2</v>
      </c>
      <c r="R53" s="17">
        <v>8.9235260435733529E-2</v>
      </c>
      <c r="S53" s="17">
        <f t="shared" si="3"/>
        <v>0.10503318220645247</v>
      </c>
      <c r="U53" s="150" t="s">
        <v>151</v>
      </c>
      <c r="V53" s="62">
        <v>97.013487475915227</v>
      </c>
      <c r="W53" s="18">
        <v>96.6</v>
      </c>
    </row>
    <row r="54" spans="1:23">
      <c r="A54" s="150" t="s">
        <v>152</v>
      </c>
      <c r="B54" s="17">
        <v>0.26784917179842854</v>
      </c>
      <c r="C54" s="17">
        <v>0.24740461962360197</v>
      </c>
      <c r="D54" s="17">
        <v>0.21050143273352118</v>
      </c>
      <c r="E54" s="17">
        <v>0.18212876675457629</v>
      </c>
      <c r="G54" s="15" t="s">
        <v>152</v>
      </c>
      <c r="H54">
        <v>2.3019731884440561E-2</v>
      </c>
      <c r="I54">
        <v>2.1359008941985091E-4</v>
      </c>
      <c r="J54" s="17">
        <f t="shared" si="0"/>
        <v>2.323332197386041E-2</v>
      </c>
      <c r="K54" s="17">
        <v>2.8285087571936662E-2</v>
      </c>
      <c r="L54" s="17">
        <v>8.2704962489740477E-2</v>
      </c>
      <c r="M54" s="17">
        <f t="shared" si="1"/>
        <v>0.11099005006167714</v>
      </c>
      <c r="N54" s="17">
        <v>1.2721318597255048E-2</v>
      </c>
      <c r="O54" s="17">
        <v>1.8274499989375291E-3</v>
      </c>
      <c r="P54" s="17">
        <f t="shared" si="2"/>
        <v>1.4548768596192578E-2</v>
      </c>
      <c r="Q54" s="17">
        <v>1.8404357547439326E-2</v>
      </c>
      <c r="R54" s="17">
        <v>9.7752047617586019E-2</v>
      </c>
      <c r="S54" s="17">
        <f t="shared" si="3"/>
        <v>0.11615640516502534</v>
      </c>
      <c r="U54" s="150" t="s">
        <v>152</v>
      </c>
      <c r="V54" s="62">
        <v>99.518304431599233</v>
      </c>
      <c r="W54" s="18">
        <v>99.2</v>
      </c>
    </row>
    <row r="55" spans="1:23">
      <c r="A55" s="150" t="s">
        <v>153</v>
      </c>
      <c r="B55" s="17">
        <v>0.20972583206324197</v>
      </c>
      <c r="C55" s="17">
        <v>0.261874224729094</v>
      </c>
      <c r="D55" s="17">
        <v>0.16689368782994765</v>
      </c>
      <c r="E55" s="17">
        <v>0.19761275071968545</v>
      </c>
      <c r="G55" s="15" t="s">
        <v>153</v>
      </c>
      <c r="H55">
        <v>0</v>
      </c>
      <c r="I55">
        <v>8.8108754181484398E-4</v>
      </c>
      <c r="J55" s="17">
        <f t="shared" si="0"/>
        <v>8.8108754181484398E-4</v>
      </c>
      <c r="K55" s="17">
        <v>3.4605388132560727E-2</v>
      </c>
      <c r="L55" s="17">
        <v>7.0882142883438748E-2</v>
      </c>
      <c r="M55" s="17">
        <f t="shared" si="1"/>
        <v>0.10548753101599948</v>
      </c>
      <c r="N55" s="17">
        <v>2.3479298804034918E-2</v>
      </c>
      <c r="O55" s="17">
        <v>1.755330353172467E-3</v>
      </c>
      <c r="P55" s="17">
        <f t="shared" si="2"/>
        <v>2.5234629157207384E-2</v>
      </c>
      <c r="Q55" s="17">
        <v>1.2123481639244506E-2</v>
      </c>
      <c r="R55" s="17">
        <v>0.1006178762843167</v>
      </c>
      <c r="S55" s="17">
        <f t="shared" si="3"/>
        <v>0.11274135792356121</v>
      </c>
      <c r="U55" s="150" t="s">
        <v>153</v>
      </c>
      <c r="V55" s="62">
        <v>100</v>
      </c>
      <c r="W55" s="18">
        <v>100</v>
      </c>
    </row>
    <row r="56" spans="1:23">
      <c r="A56" s="150" t="s">
        <v>154</v>
      </c>
      <c r="B56" s="17">
        <v>0.22695148732281892</v>
      </c>
      <c r="C56" s="17">
        <v>0.27783259504965047</v>
      </c>
      <c r="D56" s="17">
        <v>7.0212441135368106E-2</v>
      </c>
      <c r="E56" s="17">
        <v>0.21287762685533138</v>
      </c>
      <c r="G56" s="15" t="s">
        <v>154</v>
      </c>
      <c r="H56">
        <v>9.8345331344755912E-2</v>
      </c>
      <c r="I56">
        <v>0</v>
      </c>
      <c r="J56" s="17">
        <f t="shared" si="0"/>
        <v>9.8345331344755912E-2</v>
      </c>
      <c r="K56" s="17">
        <v>1.8726292673188261E-2</v>
      </c>
      <c r="L56" s="17">
        <v>9.2511127030169227E-2</v>
      </c>
      <c r="M56" s="17">
        <f t="shared" si="1"/>
        <v>0.11123741970335749</v>
      </c>
      <c r="N56" s="17">
        <v>6.3121505398918117E-3</v>
      </c>
      <c r="O56" s="17">
        <v>1.5955325089748703E-3</v>
      </c>
      <c r="P56" s="17">
        <f t="shared" si="2"/>
        <v>7.907683048866682E-3</v>
      </c>
      <c r="Q56" s="17">
        <v>1.343373058360567E-2</v>
      </c>
      <c r="R56" s="17">
        <v>0.10175485249488567</v>
      </c>
      <c r="S56" s="17">
        <f t="shared" si="3"/>
        <v>0.11518858307849134</v>
      </c>
      <c r="U56" s="150" t="s">
        <v>154</v>
      </c>
      <c r="V56" s="62">
        <v>101.69999999999999</v>
      </c>
      <c r="W56" s="18">
        <v>99.9</v>
      </c>
    </row>
    <row r="57" spans="1:23">
      <c r="A57" s="150" t="s">
        <v>155</v>
      </c>
      <c r="B57" s="17">
        <v>0.30990464230172821</v>
      </c>
      <c r="C57" s="17">
        <v>0.27935959854056602</v>
      </c>
      <c r="D57" s="17">
        <v>0.26935567723771009</v>
      </c>
      <c r="E57" s="17">
        <v>0.22330950818917394</v>
      </c>
      <c r="G57" s="15" t="s">
        <v>155</v>
      </c>
      <c r="H57">
        <v>0</v>
      </c>
      <c r="I57">
        <v>0</v>
      </c>
      <c r="J57" s="17">
        <f t="shared" si="0"/>
        <v>0</v>
      </c>
      <c r="K57" s="17">
        <v>3.9722996801904902E-3</v>
      </c>
      <c r="L57" s="17">
        <v>8.118570332210287E-2</v>
      </c>
      <c r="M57" s="17">
        <f t="shared" si="1"/>
        <v>8.5158003002293356E-2</v>
      </c>
      <c r="N57" s="17">
        <v>1.28172369738614E-2</v>
      </c>
      <c r="O57" s="17">
        <v>1.0105544237652936E-3</v>
      </c>
      <c r="P57" s="17">
        <f t="shared" si="2"/>
        <v>1.3827791397626694E-2</v>
      </c>
      <c r="Q57" s="17">
        <v>1.1254215439153805E-2</v>
      </c>
      <c r="R57" s="17">
        <v>0.1106683701069254</v>
      </c>
      <c r="S57" s="17">
        <f t="shared" si="3"/>
        <v>0.12192258554607921</v>
      </c>
      <c r="U57" s="150" t="s">
        <v>155</v>
      </c>
      <c r="V57" s="62">
        <v>101.10000000000001</v>
      </c>
      <c r="W57" s="18">
        <v>100.4</v>
      </c>
    </row>
    <row r="58" spans="1:23">
      <c r="A58" s="150" t="s">
        <v>156</v>
      </c>
      <c r="B58" s="17">
        <v>0.28426397014280447</v>
      </c>
      <c r="C58" s="17">
        <v>0.30719252952485582</v>
      </c>
      <c r="D58" s="17">
        <v>0.23190373511482396</v>
      </c>
      <c r="E58" s="17">
        <v>0.26615764899752814</v>
      </c>
      <c r="G58" s="15" t="s">
        <v>156</v>
      </c>
      <c r="H58">
        <v>0</v>
      </c>
      <c r="I58">
        <v>0</v>
      </c>
      <c r="J58" s="17">
        <f t="shared" si="0"/>
        <v>0</v>
      </c>
      <c r="K58" s="17">
        <v>2.3653185459444118E-2</v>
      </c>
      <c r="L58" s="17">
        <v>0.1045213656023757</v>
      </c>
      <c r="M58" s="17">
        <f t="shared" si="1"/>
        <v>0.12817455106181982</v>
      </c>
      <c r="N58" s="17">
        <v>5.2447129909365562E-3</v>
      </c>
      <c r="O58" s="17">
        <v>1.5841801702828893E-3</v>
      </c>
      <c r="P58" s="17">
        <f t="shared" si="2"/>
        <v>6.8288931612194457E-3</v>
      </c>
      <c r="Q58" s="17">
        <v>1.1913210656413074E-2</v>
      </c>
      <c r="R58" s="17">
        <v>0.12772535017852238</v>
      </c>
      <c r="S58" s="17">
        <f t="shared" si="3"/>
        <v>0.13963856083493545</v>
      </c>
      <c r="U58" s="150" t="s">
        <v>156</v>
      </c>
      <c r="V58" s="62">
        <v>102.3</v>
      </c>
      <c r="W58" s="18">
        <v>101.3</v>
      </c>
    </row>
    <row r="59" spans="1:23">
      <c r="C59" s="17"/>
      <c r="E59" s="17"/>
      <c r="G59" s="15" t="s">
        <v>157</v>
      </c>
      <c r="U59" s="150" t="s">
        <v>157</v>
      </c>
      <c r="V59" s="62">
        <v>102.49999999999999</v>
      </c>
      <c r="W59" s="18">
        <v>101.8</v>
      </c>
    </row>
    <row r="60" spans="1:23">
      <c r="C60" s="17"/>
      <c r="E60" s="17"/>
      <c r="G60" s="15" t="s">
        <v>158</v>
      </c>
      <c r="U60" s="150" t="s">
        <v>158</v>
      </c>
      <c r="V60" s="62"/>
      <c r="W60" s="18"/>
    </row>
  </sheetData>
  <phoneticPr fontId="1"/>
  <pageMargins left="0.7" right="0.7" top="0.75" bottom="0.75" header="0.3" footer="0.3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CEFC2-B15E-4891-B35A-D7EEB0086CF8}">
  <dimension ref="A1:AZ13"/>
  <sheetViews>
    <sheetView view="pageBreakPreview" zoomScale="60" zoomScaleNormal="100" workbookViewId="0">
      <pane xSplit="1" ySplit="3" topLeftCell="V4" activePane="bottomRight" state="frozen"/>
      <selection pane="topRight" activeCell="B1" sqref="B1"/>
      <selection pane="bottomLeft" activeCell="A4" sqref="A4"/>
      <selection pane="bottomRight" activeCell="AQ19" sqref="AQ19"/>
    </sheetView>
  </sheetViews>
  <sheetFormatPr defaultColWidth="8.6640625" defaultRowHeight="18"/>
  <cols>
    <col min="1" max="1" width="8.6640625" style="23"/>
    <col min="2" max="3" width="10.25" style="27" customWidth="1"/>
    <col min="4" max="4" width="7.33203125" style="27" customWidth="1"/>
    <col min="5" max="5" width="9.08203125" style="27" customWidth="1"/>
    <col min="6" max="6" width="7.9140625" style="27" customWidth="1"/>
    <col min="7" max="7" width="10.25" style="27" customWidth="1"/>
    <col min="8" max="8" width="7.9140625" style="27" customWidth="1"/>
    <col min="9" max="10" width="10.25" style="27" customWidth="1"/>
    <col min="11" max="12" width="8.6640625" style="27"/>
    <col min="13" max="13" width="8.6640625" style="23"/>
    <col min="14" max="14" width="8.6640625" style="27"/>
    <col min="15" max="15" width="6.83203125" style="23" customWidth="1"/>
    <col min="16" max="16" width="2.75" style="23" customWidth="1"/>
    <col min="17" max="17" width="8.6640625" style="23"/>
    <col min="18" max="28" width="8.6640625" style="27"/>
    <col min="29" max="29" width="8.6640625" style="23"/>
    <col min="30" max="30" width="8.6640625" style="27"/>
    <col min="31" max="31" width="8.6640625" style="23"/>
    <col min="32" max="32" width="2.9140625" style="23" customWidth="1"/>
    <col min="33" max="33" width="8.6640625" style="23"/>
    <col min="34" max="34" width="8.6640625" style="27"/>
    <col min="35" max="35" width="7.25" style="27" customWidth="1"/>
    <col min="36" max="36" width="7.1640625" style="27" customWidth="1"/>
    <col min="37" max="37" width="7.58203125" style="27" customWidth="1"/>
    <col min="38" max="38" width="6.83203125" style="27" customWidth="1"/>
    <col min="39" max="39" width="8.6640625" style="27"/>
    <col min="40" max="41" width="6.33203125" style="25" customWidth="1"/>
    <col min="42" max="42" width="2.58203125" style="25" customWidth="1"/>
    <col min="43" max="43" width="8.6640625" style="23"/>
    <col min="44" max="44" width="8.6640625" style="27"/>
    <col min="45" max="45" width="6.83203125" style="27" customWidth="1"/>
    <col min="46" max="46" width="7" style="27" customWidth="1"/>
    <col min="47" max="47" width="7.25" style="27" customWidth="1"/>
    <col min="48" max="48" width="7.9140625" style="27" customWidth="1"/>
    <col min="49" max="49" width="8.6640625" style="27"/>
    <col min="50" max="50" width="6.5" style="25" customWidth="1"/>
    <col min="51" max="51" width="7.33203125" style="25" customWidth="1"/>
    <col min="52" max="52" width="3.6640625" style="23" customWidth="1"/>
    <col min="53" max="16384" width="8.6640625" style="23"/>
  </cols>
  <sheetData>
    <row r="1" spans="1:52">
      <c r="A1" s="23" t="s">
        <v>161</v>
      </c>
      <c r="B1" s="27" t="s">
        <v>176</v>
      </c>
      <c r="Q1" s="23" t="s">
        <v>161</v>
      </c>
      <c r="S1" s="27" t="s">
        <v>175</v>
      </c>
      <c r="AG1" s="23" t="s">
        <v>161</v>
      </c>
      <c r="AH1" s="27" t="s">
        <v>176</v>
      </c>
      <c r="AQ1" s="23" t="s">
        <v>161</v>
      </c>
      <c r="AR1" s="27" t="s">
        <v>175</v>
      </c>
    </row>
    <row r="2" spans="1:52">
      <c r="B2" s="27" t="s">
        <v>178</v>
      </c>
      <c r="R2" s="27" t="s">
        <v>178</v>
      </c>
      <c r="AH2" s="115" t="s">
        <v>221</v>
      </c>
      <c r="AI2" s="115"/>
      <c r="AJ2" s="115"/>
      <c r="AK2" s="115"/>
      <c r="AL2" s="115" t="s">
        <v>222</v>
      </c>
      <c r="AM2" s="115"/>
      <c r="AN2" s="117" t="s">
        <v>168</v>
      </c>
      <c r="AO2" s="117"/>
      <c r="AP2" s="121"/>
      <c r="AR2" s="270" t="s">
        <v>162</v>
      </c>
      <c r="AS2" s="270"/>
      <c r="AT2" s="270"/>
      <c r="AU2" s="270"/>
      <c r="AV2" s="270" t="s">
        <v>166</v>
      </c>
      <c r="AW2" s="270"/>
      <c r="AX2" s="271" t="s">
        <v>168</v>
      </c>
      <c r="AY2" s="271"/>
    </row>
    <row r="3" spans="1:52" ht="103.5" customHeight="1">
      <c r="A3" s="37"/>
      <c r="B3" s="63" t="s">
        <v>1</v>
      </c>
      <c r="C3" s="63" t="s">
        <v>213</v>
      </c>
      <c r="D3" s="63" t="s">
        <v>214</v>
      </c>
      <c r="E3" s="63" t="s">
        <v>219</v>
      </c>
      <c r="F3" s="63" t="s">
        <v>220</v>
      </c>
      <c r="G3" s="63" t="s">
        <v>215</v>
      </c>
      <c r="H3" s="63" t="s">
        <v>216</v>
      </c>
      <c r="I3" s="63" t="s">
        <v>2</v>
      </c>
      <c r="J3" s="63" t="s">
        <v>180</v>
      </c>
      <c r="K3" s="63" t="s">
        <v>179</v>
      </c>
      <c r="L3" s="63" t="s">
        <v>181</v>
      </c>
      <c r="M3" s="37" t="s">
        <v>8</v>
      </c>
      <c r="N3" s="63" t="s">
        <v>217</v>
      </c>
      <c r="O3" s="37" t="s">
        <v>218</v>
      </c>
      <c r="Q3" s="37"/>
      <c r="R3" s="63" t="s">
        <v>1</v>
      </c>
      <c r="S3" s="63" t="s">
        <v>213</v>
      </c>
      <c r="T3" s="63" t="s">
        <v>214</v>
      </c>
      <c r="U3" s="63" t="s">
        <v>219</v>
      </c>
      <c r="V3" s="63" t="s">
        <v>220</v>
      </c>
      <c r="W3" s="63" t="s">
        <v>215</v>
      </c>
      <c r="X3" s="63" t="s">
        <v>216</v>
      </c>
      <c r="Y3" s="63" t="s">
        <v>2</v>
      </c>
      <c r="Z3" s="63" t="s">
        <v>3</v>
      </c>
      <c r="AA3" s="63" t="s">
        <v>179</v>
      </c>
      <c r="AB3" s="63" t="s">
        <v>6</v>
      </c>
      <c r="AC3" s="37" t="s">
        <v>8</v>
      </c>
      <c r="AD3" s="63" t="s">
        <v>217</v>
      </c>
      <c r="AE3" s="37" t="s">
        <v>218</v>
      </c>
      <c r="AF3" s="24"/>
      <c r="AG3" s="118"/>
      <c r="AH3" s="63" t="s">
        <v>163</v>
      </c>
      <c r="AI3" s="63" t="s">
        <v>164</v>
      </c>
      <c r="AJ3" s="63" t="s">
        <v>165</v>
      </c>
      <c r="AK3" s="63" t="s">
        <v>174</v>
      </c>
      <c r="AL3" s="63" t="s">
        <v>163</v>
      </c>
      <c r="AM3" s="63" t="s">
        <v>167</v>
      </c>
      <c r="AN3" s="64" t="s">
        <v>163</v>
      </c>
      <c r="AO3" s="64" t="s">
        <v>169</v>
      </c>
      <c r="AP3" s="64"/>
      <c r="AQ3" s="37"/>
      <c r="AR3" s="63" t="s">
        <v>163</v>
      </c>
      <c r="AS3" s="63" t="s">
        <v>164</v>
      </c>
      <c r="AT3" s="63" t="s">
        <v>165</v>
      </c>
      <c r="AU3" s="63" t="s">
        <v>174</v>
      </c>
      <c r="AV3" s="63" t="s">
        <v>163</v>
      </c>
      <c r="AW3" s="63" t="s">
        <v>167</v>
      </c>
      <c r="AX3" s="64" t="s">
        <v>163</v>
      </c>
      <c r="AY3" s="64" t="s">
        <v>169</v>
      </c>
      <c r="AZ3" s="24"/>
    </row>
    <row r="4" spans="1:52">
      <c r="A4" s="114" t="s">
        <v>428</v>
      </c>
      <c r="B4" s="115">
        <v>52864</v>
      </c>
      <c r="C4" s="115">
        <v>6182</v>
      </c>
      <c r="D4" s="115">
        <v>239</v>
      </c>
      <c r="E4" s="270">
        <v>657</v>
      </c>
      <c r="F4" s="270"/>
      <c r="G4" s="115">
        <v>1457</v>
      </c>
      <c r="H4" s="115">
        <v>1687</v>
      </c>
      <c r="I4" s="115">
        <v>44283</v>
      </c>
      <c r="J4" s="115">
        <v>4767</v>
      </c>
      <c r="K4" s="115">
        <v>48097</v>
      </c>
      <c r="L4" s="115">
        <f>K4-I4</f>
        <v>3814</v>
      </c>
      <c r="M4" s="116">
        <f>L4/K4</f>
        <v>7.9298085119654027E-2</v>
      </c>
      <c r="N4" s="115">
        <f>-339+1924</f>
        <v>1585</v>
      </c>
      <c r="O4" s="116">
        <f>N4/K4</f>
        <v>3.2954238310081707E-2</v>
      </c>
      <c r="Q4" s="114" t="s">
        <v>212</v>
      </c>
      <c r="R4" s="115">
        <v>42953</v>
      </c>
      <c r="S4" s="115">
        <v>4988</v>
      </c>
      <c r="T4" s="115">
        <v>75</v>
      </c>
      <c r="U4" s="270">
        <v>1175</v>
      </c>
      <c r="V4" s="270"/>
      <c r="W4" s="115">
        <v>3103</v>
      </c>
      <c r="X4" s="115">
        <v>1874</v>
      </c>
      <c r="Y4" s="115">
        <v>38451</v>
      </c>
      <c r="Z4" s="115">
        <v>3630</v>
      </c>
      <c r="AA4" s="115">
        <v>39323</v>
      </c>
      <c r="AB4" s="115">
        <f t="shared" ref="AB4:AB9" si="0">AA4-Y4</f>
        <v>872</v>
      </c>
      <c r="AC4" s="116">
        <f t="shared" ref="AC4:AC9" si="1">AB4/AA4</f>
        <v>2.2175317244360806E-2</v>
      </c>
      <c r="AD4" s="115">
        <f>1669-544</f>
        <v>1125</v>
      </c>
      <c r="AE4" s="116">
        <f>AD4/AA4</f>
        <v>2.8609210894387508E-2</v>
      </c>
      <c r="AG4" s="114" t="s">
        <v>428</v>
      </c>
      <c r="AH4" s="63"/>
      <c r="AI4" s="63"/>
      <c r="AJ4" s="63"/>
      <c r="AK4" s="63"/>
      <c r="AL4" s="63"/>
      <c r="AM4" s="63"/>
      <c r="AN4" s="64"/>
      <c r="AO4" s="64"/>
      <c r="AP4" s="64"/>
      <c r="AQ4" s="114" t="s">
        <v>428</v>
      </c>
      <c r="AR4" s="63"/>
      <c r="AS4" s="63"/>
      <c r="AT4" s="63"/>
      <c r="AU4" s="63"/>
      <c r="AV4" s="63"/>
      <c r="AW4" s="63"/>
      <c r="AX4" s="64"/>
      <c r="AY4" s="64"/>
      <c r="AZ4" s="24"/>
    </row>
    <row r="5" spans="1:52">
      <c r="A5" s="114" t="s">
        <v>28</v>
      </c>
      <c r="B5" s="115">
        <v>179089</v>
      </c>
      <c r="C5" s="115">
        <v>36472</v>
      </c>
      <c r="D5" s="115">
        <v>474</v>
      </c>
      <c r="E5" s="115">
        <v>1411</v>
      </c>
      <c r="F5" s="115">
        <v>897</v>
      </c>
      <c r="G5" s="115">
        <v>3306</v>
      </c>
      <c r="H5" s="115">
        <v>2242</v>
      </c>
      <c r="I5" s="115">
        <v>144053</v>
      </c>
      <c r="J5" s="115">
        <v>18093</v>
      </c>
      <c r="K5" s="115">
        <v>160996</v>
      </c>
      <c r="L5" s="115">
        <f t="shared" ref="L5:L13" si="2">K5-I5</f>
        <v>16943</v>
      </c>
      <c r="M5" s="116">
        <f t="shared" ref="M5:M13" si="3">L5/K5</f>
        <v>0.10523863946930359</v>
      </c>
      <c r="N5" s="115">
        <f>7205-1172</f>
        <v>6033</v>
      </c>
      <c r="O5" s="116">
        <f t="shared" ref="O5:O13" si="4">N5/K5</f>
        <v>3.7472980695172547E-2</v>
      </c>
      <c r="Q5" s="114" t="s">
        <v>177</v>
      </c>
      <c r="R5" s="115">
        <v>166345</v>
      </c>
      <c r="S5" s="115">
        <v>35360</v>
      </c>
      <c r="T5" s="115">
        <v>106</v>
      </c>
      <c r="U5" s="115">
        <v>0</v>
      </c>
      <c r="V5" s="115">
        <v>1127</v>
      </c>
      <c r="W5" s="115">
        <v>5412</v>
      </c>
      <c r="X5" s="115">
        <v>3224</v>
      </c>
      <c r="Y5" s="115">
        <v>140037</v>
      </c>
      <c r="Z5" s="115">
        <v>17187</v>
      </c>
      <c r="AA5" s="115">
        <v>149158</v>
      </c>
      <c r="AB5" s="115">
        <f t="shared" si="0"/>
        <v>9121</v>
      </c>
      <c r="AC5" s="116">
        <f t="shared" si="1"/>
        <v>6.1149921559688382E-2</v>
      </c>
      <c r="AD5" s="115">
        <f>6825-9123</f>
        <v>-2298</v>
      </c>
      <c r="AE5" s="116">
        <f t="shared" ref="AE5:AE13" si="5">AD5/AA5</f>
        <v>-1.5406481717373523E-2</v>
      </c>
      <c r="AG5" s="114" t="s">
        <v>28</v>
      </c>
      <c r="AH5" s="63">
        <v>2051</v>
      </c>
      <c r="AI5" s="272">
        <v>1292</v>
      </c>
      <c r="AJ5" s="272"/>
      <c r="AK5" s="63">
        <v>357</v>
      </c>
      <c r="AL5" s="63">
        <v>662</v>
      </c>
      <c r="AM5" s="63">
        <v>563</v>
      </c>
      <c r="AN5" s="64"/>
      <c r="AO5" s="64"/>
      <c r="AP5" s="64"/>
      <c r="AQ5" s="114" t="s">
        <v>28</v>
      </c>
      <c r="AR5" s="63">
        <v>1536</v>
      </c>
      <c r="AS5" s="272">
        <v>1051</v>
      </c>
      <c r="AT5" s="272"/>
      <c r="AU5" s="63">
        <v>361</v>
      </c>
      <c r="AV5" s="63">
        <v>624</v>
      </c>
      <c r="AW5" s="63">
        <v>480</v>
      </c>
      <c r="AX5" s="64"/>
      <c r="AY5" s="64"/>
      <c r="AZ5" s="24"/>
    </row>
    <row r="6" spans="1:52">
      <c r="A6" s="114" t="s">
        <v>33</v>
      </c>
      <c r="B6" s="115">
        <v>293615</v>
      </c>
      <c r="C6" s="115">
        <v>100496</v>
      </c>
      <c r="D6" s="115">
        <v>1478</v>
      </c>
      <c r="E6" s="115">
        <v>2338</v>
      </c>
      <c r="F6" s="115">
        <v>1148</v>
      </c>
      <c r="G6" s="115">
        <v>6494</v>
      </c>
      <c r="H6" s="115">
        <v>2692</v>
      </c>
      <c r="I6" s="115">
        <v>221630</v>
      </c>
      <c r="J6" s="115">
        <v>39228</v>
      </c>
      <c r="K6" s="115">
        <v>254387</v>
      </c>
      <c r="L6" s="115">
        <f t="shared" si="2"/>
        <v>32757</v>
      </c>
      <c r="M6" s="116">
        <f t="shared" si="3"/>
        <v>0.12876837259765633</v>
      </c>
      <c r="N6" s="115">
        <f>99341+16666-100496-1478</f>
        <v>14033</v>
      </c>
      <c r="O6" s="116">
        <f t="shared" si="4"/>
        <v>5.5163982436209395E-2</v>
      </c>
      <c r="Q6" s="114" t="s">
        <v>98</v>
      </c>
      <c r="R6" s="115">
        <v>264217</v>
      </c>
      <c r="S6" s="115"/>
      <c r="T6" s="115"/>
      <c r="U6" s="115"/>
      <c r="V6" s="115"/>
      <c r="W6" s="115"/>
      <c r="X6" s="115"/>
      <c r="Y6" s="115">
        <v>199491</v>
      </c>
      <c r="Z6" s="115">
        <v>34180</v>
      </c>
      <c r="AA6" s="115">
        <v>230037</v>
      </c>
      <c r="AB6" s="115">
        <f t="shared" si="0"/>
        <v>30546</v>
      </c>
      <c r="AC6" s="116">
        <f t="shared" si="1"/>
        <v>0.13278733421145295</v>
      </c>
      <c r="AD6" s="115"/>
      <c r="AE6" s="116">
        <v>2.7E-2</v>
      </c>
      <c r="AG6" s="114" t="s">
        <v>33</v>
      </c>
      <c r="AH6" s="119">
        <v>4106</v>
      </c>
      <c r="AI6" s="119">
        <v>471</v>
      </c>
      <c r="AJ6" s="119">
        <v>1937</v>
      </c>
      <c r="AK6" s="119">
        <v>751</v>
      </c>
      <c r="AL6" s="119">
        <v>1646</v>
      </c>
      <c r="AM6" s="119">
        <v>1490</v>
      </c>
      <c r="AN6" s="120">
        <v>58.9</v>
      </c>
      <c r="AO6" s="120">
        <v>35</v>
      </c>
      <c r="AP6" s="120"/>
      <c r="AQ6" s="114" t="s">
        <v>33</v>
      </c>
      <c r="AR6" s="115">
        <v>2845</v>
      </c>
      <c r="AS6" s="115">
        <v>422</v>
      </c>
      <c r="AT6" s="115">
        <v>1417</v>
      </c>
      <c r="AU6" s="115">
        <v>628</v>
      </c>
      <c r="AV6" s="115">
        <v>1288</v>
      </c>
      <c r="AW6" s="115">
        <v>1132</v>
      </c>
      <c r="AX6" s="117">
        <v>64.400000000000006</v>
      </c>
      <c r="AY6" s="117">
        <v>35.5</v>
      </c>
    </row>
    <row r="7" spans="1:52">
      <c r="A7" s="114" t="s">
        <v>38</v>
      </c>
      <c r="B7" s="115">
        <v>375863</v>
      </c>
      <c r="C7" s="115">
        <v>184650</v>
      </c>
      <c r="D7" s="115">
        <v>2262</v>
      </c>
      <c r="E7" s="115">
        <v>2533</v>
      </c>
      <c r="F7" s="115">
        <v>1377</v>
      </c>
      <c r="G7" s="115">
        <v>6078</v>
      </c>
      <c r="H7" s="115">
        <v>5349</v>
      </c>
      <c r="I7" s="115">
        <v>273188</v>
      </c>
      <c r="J7" s="115">
        <v>59085</v>
      </c>
      <c r="K7" s="115">
        <v>316778</v>
      </c>
      <c r="L7" s="115">
        <f>K7-I7</f>
        <v>43590</v>
      </c>
      <c r="M7" s="116">
        <f>L7/K7</f>
        <v>0.13760425282058728</v>
      </c>
      <c r="N7" s="115"/>
      <c r="O7" s="116">
        <v>5.5E-2</v>
      </c>
      <c r="Q7" s="114" t="s">
        <v>95</v>
      </c>
      <c r="R7" s="115">
        <v>312921</v>
      </c>
      <c r="S7" s="115"/>
      <c r="T7" s="115"/>
      <c r="U7" s="115"/>
      <c r="V7" s="115"/>
      <c r="W7" s="115"/>
      <c r="X7" s="115"/>
      <c r="Y7" s="115">
        <v>232205</v>
      </c>
      <c r="Z7" s="115">
        <v>43749</v>
      </c>
      <c r="AA7" s="115">
        <v>269173</v>
      </c>
      <c r="AB7" s="115">
        <f t="shared" si="0"/>
        <v>36968</v>
      </c>
      <c r="AC7" s="116">
        <f t="shared" si="1"/>
        <v>0.13733918335048464</v>
      </c>
      <c r="AD7" s="115"/>
      <c r="AE7" s="116">
        <v>7.9000000000000001E-2</v>
      </c>
      <c r="AG7" s="114" t="s">
        <v>38</v>
      </c>
      <c r="AH7" s="115">
        <v>5646</v>
      </c>
      <c r="AI7" s="115">
        <v>374</v>
      </c>
      <c r="AJ7" s="115">
        <v>2624</v>
      </c>
      <c r="AK7" s="115">
        <v>1117</v>
      </c>
      <c r="AL7" s="115">
        <v>2786</v>
      </c>
      <c r="AM7" s="115">
        <v>2580</v>
      </c>
      <c r="AN7" s="117">
        <v>60.4</v>
      </c>
      <c r="AO7" s="117">
        <v>40.299999999999997</v>
      </c>
      <c r="AP7" s="117"/>
      <c r="AQ7" s="114" t="s">
        <v>38</v>
      </c>
      <c r="AR7" s="115">
        <v>3957</v>
      </c>
      <c r="AS7" s="115">
        <v>428</v>
      </c>
      <c r="AT7" s="115">
        <v>2147</v>
      </c>
      <c r="AU7" s="115">
        <v>952</v>
      </c>
      <c r="AV7" s="115">
        <v>1817</v>
      </c>
      <c r="AW7" s="115">
        <v>1500</v>
      </c>
      <c r="AX7" s="117">
        <v>61.8</v>
      </c>
      <c r="AY7" s="117">
        <v>33.299999999999997</v>
      </c>
    </row>
    <row r="8" spans="1:52">
      <c r="A8" s="114" t="s">
        <v>43</v>
      </c>
      <c r="B8" s="115">
        <v>446828</v>
      </c>
      <c r="C8" s="115">
        <v>260877</v>
      </c>
      <c r="D8" s="115">
        <v>2984</v>
      </c>
      <c r="E8" s="115">
        <v>2839</v>
      </c>
      <c r="F8" s="115">
        <v>2950</v>
      </c>
      <c r="G8" s="270">
        <v>14890</v>
      </c>
      <c r="H8" s="270"/>
      <c r="I8" s="115">
        <v>314940</v>
      </c>
      <c r="J8" s="115">
        <v>70819</v>
      </c>
      <c r="K8" s="115">
        <v>376009</v>
      </c>
      <c r="L8" s="115">
        <f t="shared" si="2"/>
        <v>61069</v>
      </c>
      <c r="M8" s="116">
        <f t="shared" si="3"/>
        <v>0.16241366563034396</v>
      </c>
      <c r="N8" s="115"/>
      <c r="O8" s="116">
        <v>9.6000000000000002E-2</v>
      </c>
      <c r="Q8" s="114" t="s">
        <v>96</v>
      </c>
      <c r="R8" s="115">
        <v>371063</v>
      </c>
      <c r="S8" s="115"/>
      <c r="T8" s="115"/>
      <c r="U8" s="115"/>
      <c r="V8" s="115"/>
      <c r="W8" s="115"/>
      <c r="X8" s="115"/>
      <c r="Y8" s="115">
        <v>265066</v>
      </c>
      <c r="Z8" s="115">
        <v>53692</v>
      </c>
      <c r="AA8" s="115">
        <v>317371</v>
      </c>
      <c r="AB8" s="115">
        <f t="shared" si="0"/>
        <v>52305</v>
      </c>
      <c r="AC8" s="116">
        <f t="shared" si="1"/>
        <v>0.16480711848278512</v>
      </c>
      <c r="AD8" s="115"/>
      <c r="AE8" s="116">
        <v>7.8E-2</v>
      </c>
      <c r="AG8" s="114" t="s">
        <v>43</v>
      </c>
      <c r="AH8" s="115">
        <v>8718</v>
      </c>
      <c r="AI8" s="115">
        <v>521</v>
      </c>
      <c r="AJ8" s="115">
        <v>3468</v>
      </c>
      <c r="AK8" s="115">
        <v>2101</v>
      </c>
      <c r="AL8" s="115">
        <v>3533</v>
      </c>
      <c r="AM8" s="115">
        <v>3140</v>
      </c>
      <c r="AN8" s="117">
        <v>60.9</v>
      </c>
      <c r="AO8" s="117">
        <v>40.200000000000003</v>
      </c>
      <c r="AP8" s="117"/>
      <c r="AQ8" s="114" t="s">
        <v>43</v>
      </c>
      <c r="AR8" s="115">
        <v>5588</v>
      </c>
      <c r="AS8" s="115">
        <v>521</v>
      </c>
      <c r="AT8" s="115">
        <v>2721</v>
      </c>
      <c r="AU8" s="115">
        <v>1716</v>
      </c>
      <c r="AV8" s="115">
        <v>2476</v>
      </c>
      <c r="AW8" s="115">
        <v>1983</v>
      </c>
      <c r="AX8" s="117">
        <v>66.3</v>
      </c>
      <c r="AY8" s="117">
        <v>35.9</v>
      </c>
    </row>
    <row r="9" spans="1:52">
      <c r="A9" s="114" t="s">
        <v>49</v>
      </c>
      <c r="B9" s="115">
        <v>536141</v>
      </c>
      <c r="C9" s="115">
        <v>387228</v>
      </c>
      <c r="D9" s="115">
        <v>3993</v>
      </c>
      <c r="E9" s="115">
        <v>2810</v>
      </c>
      <c r="F9" s="115">
        <v>2917</v>
      </c>
      <c r="G9" s="270">
        <v>17295</v>
      </c>
      <c r="H9" s="270"/>
      <c r="I9" s="115">
        <v>356659</v>
      </c>
      <c r="J9" s="115">
        <v>92320</v>
      </c>
      <c r="K9" s="115">
        <v>443821</v>
      </c>
      <c r="L9" s="115">
        <f t="shared" si="2"/>
        <v>87162</v>
      </c>
      <c r="M9" s="116">
        <f t="shared" si="3"/>
        <v>0.19638998605293576</v>
      </c>
      <c r="N9" s="115"/>
      <c r="O9" s="116">
        <v>0.11600000000000001</v>
      </c>
      <c r="Q9" s="114" t="s">
        <v>97</v>
      </c>
      <c r="R9" s="115">
        <v>480897</v>
      </c>
      <c r="S9" s="115"/>
      <c r="T9" s="115"/>
      <c r="U9" s="115"/>
      <c r="V9" s="115"/>
      <c r="W9" s="115"/>
      <c r="X9" s="115"/>
      <c r="Y9" s="115">
        <v>312286</v>
      </c>
      <c r="Z9" s="115">
        <v>77660</v>
      </c>
      <c r="AA9" s="115">
        <v>403237</v>
      </c>
      <c r="AB9" s="115">
        <f t="shared" si="0"/>
        <v>90951</v>
      </c>
      <c r="AC9" s="116">
        <f t="shared" si="1"/>
        <v>0.2255522186704097</v>
      </c>
      <c r="AD9" s="115"/>
      <c r="AE9" s="116">
        <v>0.13600000000000001</v>
      </c>
      <c r="AG9" s="114" t="s">
        <v>49</v>
      </c>
      <c r="AH9" s="115">
        <v>11111</v>
      </c>
      <c r="AI9" s="115">
        <v>652</v>
      </c>
      <c r="AJ9" s="115">
        <v>4994</v>
      </c>
      <c r="AK9" s="115">
        <v>3242</v>
      </c>
      <c r="AL9" s="115">
        <v>4789</v>
      </c>
      <c r="AM9" s="115">
        <v>4331</v>
      </c>
      <c r="AN9" s="117">
        <v>59.7</v>
      </c>
      <c r="AO9" s="117">
        <v>39.4</v>
      </c>
      <c r="AP9" s="117"/>
      <c r="AQ9" s="114" t="s">
        <v>49</v>
      </c>
      <c r="AR9" s="115">
        <v>8975</v>
      </c>
      <c r="AS9" s="115">
        <v>799</v>
      </c>
      <c r="AT9" s="115">
        <v>3841</v>
      </c>
      <c r="AU9" s="115">
        <v>3441</v>
      </c>
      <c r="AV9" s="115">
        <v>3782</v>
      </c>
      <c r="AW9" s="115">
        <v>3216</v>
      </c>
      <c r="AX9" s="117">
        <v>66.099999999999994</v>
      </c>
      <c r="AY9" s="117">
        <v>34.200000000000003</v>
      </c>
    </row>
    <row r="10" spans="1:52">
      <c r="A10" s="114" t="s">
        <v>54</v>
      </c>
      <c r="B10" s="115">
        <v>545856</v>
      </c>
      <c r="C10" s="115"/>
      <c r="D10" s="115"/>
      <c r="E10" s="115"/>
      <c r="F10" s="115"/>
      <c r="G10" s="115"/>
      <c r="H10" s="115"/>
      <c r="I10" s="115">
        <v>352620</v>
      </c>
      <c r="J10" s="115">
        <v>91670</v>
      </c>
      <c r="K10" s="115">
        <v>454186</v>
      </c>
      <c r="L10" s="115">
        <f t="shared" si="2"/>
        <v>101566</v>
      </c>
      <c r="M10" s="116">
        <f t="shared" si="3"/>
        <v>0.22362204030947674</v>
      </c>
      <c r="N10" s="115"/>
      <c r="O10" s="116">
        <f t="shared" si="4"/>
        <v>0</v>
      </c>
      <c r="Q10" s="114" t="s">
        <v>170</v>
      </c>
      <c r="R10" s="115">
        <v>537724</v>
      </c>
      <c r="S10" s="115"/>
      <c r="T10" s="115"/>
      <c r="U10" s="115"/>
      <c r="V10" s="115"/>
      <c r="W10" s="115"/>
      <c r="X10" s="115"/>
      <c r="Y10" s="115">
        <v>332927</v>
      </c>
      <c r="Z10" s="115">
        <v>90087</v>
      </c>
      <c r="AA10" s="115">
        <v>447637</v>
      </c>
      <c r="AB10" s="115">
        <f t="shared" ref="AB10:AB13" si="6">AA10-Y10</f>
        <v>114710</v>
      </c>
      <c r="AC10" s="116">
        <f t="shared" ref="AC10:AC13" si="7">AB10/AA10</f>
        <v>0.25625674374549023</v>
      </c>
      <c r="AD10" s="115"/>
      <c r="AE10" s="116">
        <f t="shared" si="5"/>
        <v>0</v>
      </c>
      <c r="AG10" s="114" t="s">
        <v>54</v>
      </c>
      <c r="AH10" s="115">
        <v>11912</v>
      </c>
      <c r="AI10" s="115">
        <v>1125</v>
      </c>
      <c r="AJ10" s="115">
        <v>5430</v>
      </c>
      <c r="AK10" s="115">
        <v>3664</v>
      </c>
      <c r="AL10" s="115">
        <v>6086</v>
      </c>
      <c r="AM10" s="115">
        <v>5588</v>
      </c>
      <c r="AN10" s="117">
        <v>57.6</v>
      </c>
      <c r="AO10" s="117">
        <v>39</v>
      </c>
      <c r="AP10" s="117"/>
      <c r="AQ10" s="114" t="s">
        <v>54</v>
      </c>
      <c r="AR10" s="115">
        <v>10355</v>
      </c>
      <c r="AS10" s="115">
        <v>1016</v>
      </c>
      <c r="AT10" s="115">
        <v>4880</v>
      </c>
      <c r="AU10" s="115">
        <v>3729</v>
      </c>
      <c r="AV10" s="115">
        <v>5226</v>
      </c>
      <c r="AW10" s="115">
        <v>4494</v>
      </c>
      <c r="AX10" s="117">
        <v>61.5</v>
      </c>
      <c r="AY10" s="117">
        <v>35.5</v>
      </c>
    </row>
    <row r="11" spans="1:52">
      <c r="A11" s="114" t="s">
        <v>63</v>
      </c>
      <c r="B11" s="115">
        <v>502114</v>
      </c>
      <c r="C11" s="115"/>
      <c r="D11" s="115"/>
      <c r="E11" s="115"/>
      <c r="F11" s="115"/>
      <c r="G11" s="115"/>
      <c r="H11" s="115"/>
      <c r="I11" s="115">
        <v>339212</v>
      </c>
      <c r="J11" s="115">
        <v>76600</v>
      </c>
      <c r="K11" s="115">
        <v>425513</v>
      </c>
      <c r="L11" s="115">
        <f t="shared" si="2"/>
        <v>86301</v>
      </c>
      <c r="M11" s="116">
        <f t="shared" si="3"/>
        <v>0.20281636518743257</v>
      </c>
      <c r="N11" s="115"/>
      <c r="O11" s="116">
        <f t="shared" si="4"/>
        <v>0</v>
      </c>
      <c r="Q11" s="114" t="s">
        <v>171</v>
      </c>
      <c r="R11" s="115">
        <v>483297</v>
      </c>
      <c r="S11" s="115"/>
      <c r="T11" s="115"/>
      <c r="U11" s="115"/>
      <c r="V11" s="115"/>
      <c r="W11" s="115"/>
      <c r="X11" s="115"/>
      <c r="Y11" s="115">
        <v>318577</v>
      </c>
      <c r="Z11" s="115">
        <v>74513</v>
      </c>
      <c r="AA11" s="115">
        <v>408784</v>
      </c>
      <c r="AB11" s="115">
        <f t="shared" si="6"/>
        <v>90207</v>
      </c>
      <c r="AC11" s="116">
        <f t="shared" si="7"/>
        <v>0.22067155270264982</v>
      </c>
      <c r="AD11" s="115"/>
      <c r="AE11" s="116">
        <f t="shared" si="5"/>
        <v>0</v>
      </c>
      <c r="AG11" s="114" t="s">
        <v>63</v>
      </c>
      <c r="AH11" s="115">
        <v>12311</v>
      </c>
      <c r="AI11" s="115">
        <v>1891</v>
      </c>
      <c r="AJ11" s="115">
        <v>5222</v>
      </c>
      <c r="AK11" s="115">
        <v>3720</v>
      </c>
      <c r="AL11" s="115">
        <v>6787</v>
      </c>
      <c r="AM11" s="115">
        <v>6245</v>
      </c>
      <c r="AN11" s="117">
        <v>56.9</v>
      </c>
      <c r="AO11" s="117">
        <v>40.799999999999997</v>
      </c>
      <c r="AP11" s="117"/>
      <c r="AQ11" s="114" t="s">
        <v>63</v>
      </c>
      <c r="AR11" s="115">
        <v>10322</v>
      </c>
      <c r="AS11" s="115">
        <v>1512</v>
      </c>
      <c r="AT11" s="115">
        <v>4660</v>
      </c>
      <c r="AU11" s="115">
        <v>3675</v>
      </c>
      <c r="AV11" s="115">
        <v>5502</v>
      </c>
      <c r="AW11" s="115">
        <v>4589</v>
      </c>
      <c r="AX11" s="117">
        <v>60.7</v>
      </c>
      <c r="AY11" s="117">
        <v>35.299999999999997</v>
      </c>
    </row>
    <row r="12" spans="1:52">
      <c r="A12" s="114" t="s">
        <v>91</v>
      </c>
      <c r="B12" s="115">
        <v>474199</v>
      </c>
      <c r="C12" s="115"/>
      <c r="D12" s="115"/>
      <c r="E12" s="115"/>
      <c r="F12" s="115"/>
      <c r="G12" s="115"/>
      <c r="H12" s="115"/>
      <c r="I12" s="115">
        <v>320128</v>
      </c>
      <c r="J12" s="115">
        <v>80824</v>
      </c>
      <c r="K12" s="115">
        <v>393375</v>
      </c>
      <c r="L12" s="115">
        <f t="shared" si="2"/>
        <v>73247</v>
      </c>
      <c r="M12" s="116">
        <f t="shared" si="3"/>
        <v>0.18620146170956467</v>
      </c>
      <c r="N12" s="115"/>
      <c r="O12" s="116">
        <f t="shared" si="4"/>
        <v>0</v>
      </c>
      <c r="Q12" s="114" t="s">
        <v>172</v>
      </c>
      <c r="R12" s="115">
        <v>408926</v>
      </c>
      <c r="S12" s="115"/>
      <c r="T12" s="115"/>
      <c r="U12" s="115"/>
      <c r="V12" s="115"/>
      <c r="W12" s="115"/>
      <c r="X12" s="115"/>
      <c r="Y12" s="115">
        <v>288264</v>
      </c>
      <c r="Z12" s="115">
        <v>65818</v>
      </c>
      <c r="AA12" s="115">
        <v>343108</v>
      </c>
      <c r="AB12" s="115">
        <f t="shared" si="6"/>
        <v>54844</v>
      </c>
      <c r="AC12" s="116">
        <f t="shared" si="7"/>
        <v>0.15984471361786959</v>
      </c>
      <c r="AD12" s="115"/>
      <c r="AE12" s="116">
        <f t="shared" si="5"/>
        <v>0</v>
      </c>
      <c r="AG12" s="114" t="s">
        <v>91</v>
      </c>
      <c r="AH12" s="115">
        <v>12172</v>
      </c>
      <c r="AI12" s="115">
        <v>2309</v>
      </c>
      <c r="AJ12" s="115">
        <v>4913</v>
      </c>
      <c r="AK12" s="115">
        <v>3301</v>
      </c>
      <c r="AL12" s="115">
        <v>6595</v>
      </c>
      <c r="AM12" s="115">
        <v>6095</v>
      </c>
      <c r="AN12" s="117">
        <v>54.1</v>
      </c>
      <c r="AO12" s="117">
        <v>39.1</v>
      </c>
      <c r="AP12" s="117"/>
      <c r="AQ12" s="114" t="s">
        <v>91</v>
      </c>
      <c r="AR12" s="115">
        <v>9710</v>
      </c>
      <c r="AS12" s="115">
        <v>1771</v>
      </c>
      <c r="AT12" s="115">
        <v>3445</v>
      </c>
      <c r="AU12" s="115">
        <v>3801</v>
      </c>
      <c r="AV12" s="115">
        <v>3858</v>
      </c>
      <c r="AW12" s="115">
        <v>3188</v>
      </c>
      <c r="AX12" s="117">
        <v>57.1</v>
      </c>
      <c r="AY12" s="117">
        <v>32.700000000000003</v>
      </c>
    </row>
    <row r="13" spans="1:52">
      <c r="A13" s="114" t="s">
        <v>152</v>
      </c>
      <c r="B13" s="115">
        <v>484714</v>
      </c>
      <c r="C13" s="115"/>
      <c r="D13" s="115"/>
      <c r="E13" s="115"/>
      <c r="F13" s="115"/>
      <c r="G13" s="115"/>
      <c r="H13" s="115"/>
      <c r="I13" s="115">
        <v>313747</v>
      </c>
      <c r="J13" s="115">
        <v>84520</v>
      </c>
      <c r="K13" s="115">
        <v>400194</v>
      </c>
      <c r="L13" s="115">
        <f t="shared" si="2"/>
        <v>86447</v>
      </c>
      <c r="M13" s="116">
        <f t="shared" si="3"/>
        <v>0.2160127338240953</v>
      </c>
      <c r="N13" s="115"/>
      <c r="O13" s="116">
        <f t="shared" si="4"/>
        <v>0</v>
      </c>
      <c r="Q13" s="114" t="s">
        <v>173</v>
      </c>
      <c r="R13" s="115">
        <v>462387</v>
      </c>
      <c r="S13" s="115"/>
      <c r="T13" s="115"/>
      <c r="U13" s="115"/>
      <c r="V13" s="115"/>
      <c r="W13" s="115"/>
      <c r="X13" s="115"/>
      <c r="Y13" s="115">
        <v>315566</v>
      </c>
      <c r="Z13" s="115">
        <v>82102</v>
      </c>
      <c r="AA13" s="115">
        <v>380284</v>
      </c>
      <c r="AB13" s="115">
        <f t="shared" si="6"/>
        <v>64718</v>
      </c>
      <c r="AC13" s="116">
        <f t="shared" si="7"/>
        <v>0.17018333666417729</v>
      </c>
      <c r="AD13" s="115"/>
      <c r="AE13" s="116">
        <f t="shared" si="5"/>
        <v>0</v>
      </c>
      <c r="AG13" s="114" t="s">
        <v>152</v>
      </c>
      <c r="AH13" s="115">
        <v>11760</v>
      </c>
      <c r="AI13" s="115">
        <v>2698</v>
      </c>
      <c r="AJ13" s="115">
        <v>4375</v>
      </c>
      <c r="AK13" s="115">
        <v>3080</v>
      </c>
      <c r="AL13" s="115">
        <v>6904</v>
      </c>
      <c r="AM13" s="115">
        <v>6394</v>
      </c>
      <c r="AN13" s="117">
        <v>54.5</v>
      </c>
      <c r="AO13" s="117">
        <v>39.9</v>
      </c>
      <c r="AP13" s="117"/>
      <c r="AQ13" s="114" t="s">
        <v>152</v>
      </c>
      <c r="AR13" s="115">
        <v>9650</v>
      </c>
      <c r="AS13" s="115">
        <v>2371</v>
      </c>
      <c r="AT13" s="115">
        <v>3644</v>
      </c>
      <c r="AU13" s="115">
        <v>3011</v>
      </c>
      <c r="AV13" s="115">
        <v>5542</v>
      </c>
      <c r="AW13" s="115">
        <v>4803</v>
      </c>
      <c r="AX13" s="117">
        <v>62.3</v>
      </c>
      <c r="AY13" s="117">
        <v>36.700000000000003</v>
      </c>
    </row>
  </sheetData>
  <mergeCells count="9">
    <mergeCell ref="AV2:AW2"/>
    <mergeCell ref="AX2:AY2"/>
    <mergeCell ref="AR2:AU2"/>
    <mergeCell ref="G9:H9"/>
    <mergeCell ref="E4:F4"/>
    <mergeCell ref="U4:V4"/>
    <mergeCell ref="AI5:AJ5"/>
    <mergeCell ref="AS5:AT5"/>
    <mergeCell ref="G8:H8"/>
  </mergeCells>
  <phoneticPr fontId="1"/>
  <pageMargins left="0.7" right="0.7" top="0.75" bottom="0.75" header="0.3" footer="0.3"/>
  <pageSetup paperSize="9" scale="80" orientation="landscape" r:id="rId1"/>
  <colBreaks count="2" manualBreakCount="2">
    <brk id="16" max="1048575" man="1"/>
    <brk id="3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A1C0-97C8-47D2-8544-B0A475D77113}">
  <dimension ref="A1:BO13"/>
  <sheetViews>
    <sheetView view="pageBreakPreview" topLeftCell="P4" zoomScale="60" zoomScaleNormal="100" workbookViewId="0">
      <selection activeCell="AT12" sqref="AT12"/>
    </sheetView>
  </sheetViews>
  <sheetFormatPr defaultColWidth="8.6640625" defaultRowHeight="18"/>
  <cols>
    <col min="1" max="1" width="8.6640625" style="23"/>
    <col min="2" max="2" width="10" style="27" customWidth="1"/>
    <col min="3" max="3" width="10.25" style="27" hidden="1" customWidth="1"/>
    <col min="4" max="4" width="7.33203125" style="27" hidden="1" customWidth="1"/>
    <col min="5" max="6" width="0.25" style="27" hidden="1" customWidth="1"/>
    <col min="7" max="7" width="8.203125E-2" style="27" hidden="1" customWidth="1"/>
    <col min="8" max="8" width="0.25" style="27" hidden="1" customWidth="1"/>
    <col min="9" max="10" width="0.1640625" style="27" hidden="1" customWidth="1"/>
    <col min="11" max="11" width="8.58203125" style="27" hidden="1" customWidth="1"/>
    <col min="12" max="12" width="8.6640625" style="27" hidden="1" customWidth="1"/>
    <col min="13" max="13" width="8.58203125" style="23" customWidth="1"/>
    <col min="14" max="14" width="8.6640625" style="27" hidden="1" customWidth="1"/>
    <col min="15" max="15" width="6.83203125" style="23" customWidth="1"/>
    <col min="16" max="16" width="2.75" style="23" customWidth="1"/>
    <col min="17" max="17" width="8.6640625" style="23"/>
    <col min="18" max="18" width="8.1640625" style="27" customWidth="1"/>
    <col min="19" max="23" width="0" style="27" hidden="1" customWidth="1"/>
    <col min="24" max="28" width="8.6640625" style="27" hidden="1" customWidth="1"/>
    <col min="29" max="29" width="8.6640625" style="23" customWidth="1"/>
    <col min="30" max="30" width="8.6640625" style="27" hidden="1" customWidth="1"/>
    <col min="31" max="31" width="8.6640625" style="23"/>
    <col min="32" max="32" width="2.9140625" style="23" customWidth="1"/>
    <col min="33" max="33" width="8.6640625" style="23"/>
    <col min="34" max="34" width="8.6640625" style="27"/>
    <col min="35" max="35" width="7.25" style="27" customWidth="1"/>
    <col min="36" max="36" width="7.1640625" style="27" customWidth="1"/>
    <col min="37" max="37" width="7.58203125" style="27" customWidth="1"/>
    <col min="38" max="38" width="6.83203125" style="27" customWidth="1"/>
    <col min="39" max="39" width="14" style="27" customWidth="1"/>
    <col min="40" max="40" width="8.58203125" style="27" customWidth="1"/>
    <col min="41" max="41" width="7.6640625" style="25" customWidth="1"/>
    <col min="42" max="42" width="15.6640625" style="25" customWidth="1"/>
    <col min="43" max="43" width="13.4140625" style="25" customWidth="1"/>
    <col min="44" max="44" width="2.58203125" style="25" customWidth="1"/>
    <col min="45" max="45" width="8.6640625" style="23"/>
    <col min="46" max="46" width="8.6640625" style="27"/>
    <col min="47" max="47" width="6.83203125" style="27" customWidth="1"/>
    <col min="48" max="48" width="7" style="27" customWidth="1"/>
    <col min="49" max="49" width="7.25" style="27" customWidth="1"/>
    <col min="50" max="50" width="7.9140625" style="27" customWidth="1"/>
    <col min="51" max="52" width="8.6640625" style="27"/>
    <col min="53" max="53" width="6.5" style="25" customWidth="1"/>
    <col min="54" max="54" width="7.33203125" style="25" customWidth="1"/>
    <col min="55" max="55" width="6.83203125" style="23" customWidth="1"/>
    <col min="56" max="16384" width="8.6640625" style="23"/>
  </cols>
  <sheetData>
    <row r="1" spans="1:67">
      <c r="A1" s="23" t="s">
        <v>161</v>
      </c>
      <c r="B1" s="27" t="s">
        <v>176</v>
      </c>
      <c r="Q1" s="23" t="s">
        <v>161</v>
      </c>
      <c r="R1" s="27" t="s">
        <v>175</v>
      </c>
      <c r="AG1" s="23" t="s">
        <v>161</v>
      </c>
      <c r="AH1" s="27" t="s">
        <v>176</v>
      </c>
      <c r="AS1" s="23" t="s">
        <v>161</v>
      </c>
      <c r="AT1" s="27" t="s">
        <v>175</v>
      </c>
    </row>
    <row r="2" spans="1:67">
      <c r="B2" s="27" t="s">
        <v>178</v>
      </c>
      <c r="R2" s="27" t="s">
        <v>178</v>
      </c>
      <c r="AH2" s="274" t="s">
        <v>221</v>
      </c>
      <c r="AI2" s="275"/>
      <c r="AJ2" s="275"/>
      <c r="AK2" s="276"/>
      <c r="AL2" s="274" t="s">
        <v>222</v>
      </c>
      <c r="AM2" s="275"/>
      <c r="AN2" s="276"/>
      <c r="AO2" s="271" t="s">
        <v>168</v>
      </c>
      <c r="AP2" s="271"/>
      <c r="AQ2" s="271"/>
      <c r="AR2" s="121"/>
      <c r="AT2" s="270" t="s">
        <v>162</v>
      </c>
      <c r="AU2" s="270"/>
      <c r="AV2" s="270"/>
      <c r="AW2" s="270"/>
      <c r="AX2" s="270" t="s">
        <v>166</v>
      </c>
      <c r="AY2" s="270"/>
      <c r="AZ2" s="149"/>
      <c r="BA2" s="271" t="s">
        <v>168</v>
      </c>
      <c r="BB2" s="273"/>
      <c r="BF2" s="23" t="s">
        <v>8</v>
      </c>
      <c r="BJ2" s="23" t="s">
        <v>162</v>
      </c>
      <c r="BL2" s="23" t="s">
        <v>166</v>
      </c>
      <c r="BN2" s="23" t="s">
        <v>383</v>
      </c>
    </row>
    <row r="3" spans="1:67" ht="44.5" customHeight="1">
      <c r="A3" s="37"/>
      <c r="B3" s="63" t="s">
        <v>1</v>
      </c>
      <c r="C3" s="63" t="s">
        <v>67</v>
      </c>
      <c r="D3" s="63" t="s">
        <v>68</v>
      </c>
      <c r="E3" s="63" t="s">
        <v>219</v>
      </c>
      <c r="F3" s="63" t="s">
        <v>70</v>
      </c>
      <c r="G3" s="63" t="s">
        <v>215</v>
      </c>
      <c r="H3" s="63" t="s">
        <v>216</v>
      </c>
      <c r="I3" s="63" t="s">
        <v>2</v>
      </c>
      <c r="J3" s="63" t="s">
        <v>180</v>
      </c>
      <c r="K3" s="63" t="s">
        <v>179</v>
      </c>
      <c r="L3" s="63" t="s">
        <v>181</v>
      </c>
      <c r="M3" s="37" t="s">
        <v>8</v>
      </c>
      <c r="N3" s="63" t="s">
        <v>10</v>
      </c>
      <c r="O3" s="37" t="s">
        <v>218</v>
      </c>
      <c r="Q3" s="37"/>
      <c r="R3" s="63" t="s">
        <v>1</v>
      </c>
      <c r="S3" s="63" t="s">
        <v>67</v>
      </c>
      <c r="T3" s="63" t="s">
        <v>68</v>
      </c>
      <c r="U3" s="63" t="s">
        <v>219</v>
      </c>
      <c r="V3" s="63" t="s">
        <v>70</v>
      </c>
      <c r="W3" s="63" t="s">
        <v>215</v>
      </c>
      <c r="X3" s="63" t="s">
        <v>216</v>
      </c>
      <c r="Y3" s="63" t="s">
        <v>2</v>
      </c>
      <c r="Z3" s="63" t="s">
        <v>3</v>
      </c>
      <c r="AA3" s="63" t="s">
        <v>179</v>
      </c>
      <c r="AB3" s="63" t="s">
        <v>6</v>
      </c>
      <c r="AC3" s="37" t="s">
        <v>8</v>
      </c>
      <c r="AD3" s="63" t="s">
        <v>10</v>
      </c>
      <c r="AE3" s="37" t="s">
        <v>218</v>
      </c>
      <c r="AF3" s="24"/>
      <c r="AG3" s="118"/>
      <c r="AH3" s="63" t="s">
        <v>163</v>
      </c>
      <c r="AI3" s="63" t="s">
        <v>164</v>
      </c>
      <c r="AJ3" s="63" t="s">
        <v>165</v>
      </c>
      <c r="AK3" s="63" t="s">
        <v>174</v>
      </c>
      <c r="AL3" s="63" t="s">
        <v>163</v>
      </c>
      <c r="AM3" s="63" t="s">
        <v>167</v>
      </c>
      <c r="AN3" s="63" t="s">
        <v>381</v>
      </c>
      <c r="AO3" s="64" t="s">
        <v>163</v>
      </c>
      <c r="AP3" s="64" t="s">
        <v>169</v>
      </c>
      <c r="AQ3" s="64" t="s">
        <v>382</v>
      </c>
      <c r="AR3" s="64"/>
      <c r="AS3" s="37"/>
      <c r="AT3" s="63" t="s">
        <v>163</v>
      </c>
      <c r="AU3" s="63" t="s">
        <v>164</v>
      </c>
      <c r="AV3" s="63" t="s">
        <v>165</v>
      </c>
      <c r="AW3" s="63" t="s">
        <v>174</v>
      </c>
      <c r="AX3" s="63" t="s">
        <v>163</v>
      </c>
      <c r="AY3" s="63" t="s">
        <v>167</v>
      </c>
      <c r="AZ3" s="63" t="s">
        <v>381</v>
      </c>
      <c r="BA3" s="64" t="s">
        <v>163</v>
      </c>
      <c r="BB3" s="64" t="s">
        <v>169</v>
      </c>
      <c r="BC3" s="37" t="s">
        <v>381</v>
      </c>
      <c r="BE3" s="37"/>
      <c r="BF3" s="116" t="s">
        <v>176</v>
      </c>
      <c r="BG3" s="116" t="s">
        <v>175</v>
      </c>
      <c r="BI3" s="37"/>
      <c r="BJ3" s="63" t="s">
        <v>176</v>
      </c>
      <c r="BK3" s="114" t="s">
        <v>175</v>
      </c>
      <c r="BL3" s="63" t="s">
        <v>176</v>
      </c>
      <c r="BM3" s="114" t="s">
        <v>175</v>
      </c>
      <c r="BN3" s="114" t="s">
        <v>176</v>
      </c>
      <c r="BO3" s="64" t="s">
        <v>175</v>
      </c>
    </row>
    <row r="4" spans="1:67">
      <c r="A4" s="114" t="s">
        <v>428</v>
      </c>
      <c r="B4" s="115">
        <v>52864</v>
      </c>
      <c r="C4" s="115">
        <v>6182</v>
      </c>
      <c r="D4" s="115">
        <v>239</v>
      </c>
      <c r="E4" s="270">
        <v>657</v>
      </c>
      <c r="F4" s="270"/>
      <c r="G4" s="115">
        <v>1457</v>
      </c>
      <c r="H4" s="115">
        <v>1687</v>
      </c>
      <c r="I4" s="115">
        <v>44283</v>
      </c>
      <c r="J4" s="115">
        <v>4767</v>
      </c>
      <c r="K4" s="115">
        <v>48097</v>
      </c>
      <c r="L4" s="115">
        <f>K4-I4</f>
        <v>3814</v>
      </c>
      <c r="M4" s="116">
        <f>L4/K4</f>
        <v>7.9298085119654027E-2</v>
      </c>
      <c r="N4" s="115">
        <f>-339+1924</f>
        <v>1585</v>
      </c>
      <c r="O4" s="116">
        <f>N4/K4</f>
        <v>3.2954238310081707E-2</v>
      </c>
      <c r="Q4" s="114" t="s">
        <v>428</v>
      </c>
      <c r="R4" s="115">
        <v>42953</v>
      </c>
      <c r="S4" s="115">
        <v>4988</v>
      </c>
      <c r="T4" s="115">
        <v>75</v>
      </c>
      <c r="U4" s="270">
        <v>1175</v>
      </c>
      <c r="V4" s="270"/>
      <c r="W4" s="115">
        <v>3103</v>
      </c>
      <c r="X4" s="115">
        <v>1874</v>
      </c>
      <c r="Y4" s="115">
        <v>38451</v>
      </c>
      <c r="Z4" s="115">
        <v>3630</v>
      </c>
      <c r="AA4" s="115">
        <v>39323</v>
      </c>
      <c r="AB4" s="115">
        <f t="shared" ref="AB4:AB13" si="0">AA4-Y4</f>
        <v>872</v>
      </c>
      <c r="AC4" s="116">
        <f t="shared" ref="AC4:AC13" si="1">AB4/AA4</f>
        <v>2.2175317244360806E-2</v>
      </c>
      <c r="AD4" s="115">
        <f>1669-544</f>
        <v>1125</v>
      </c>
      <c r="AE4" s="116">
        <f>AD4/AA4</f>
        <v>2.8609210894387508E-2</v>
      </c>
      <c r="AG4" s="114" t="s">
        <v>428</v>
      </c>
      <c r="AH4" s="63"/>
      <c r="AI4" s="63"/>
      <c r="AJ4" s="63"/>
      <c r="AK4" s="63"/>
      <c r="AL4" s="63"/>
      <c r="AM4" s="63"/>
      <c r="AN4" s="63"/>
      <c r="AO4" s="64"/>
      <c r="AP4" s="64"/>
      <c r="AQ4" s="64"/>
      <c r="AR4" s="64"/>
      <c r="AS4" s="114" t="s">
        <v>428</v>
      </c>
      <c r="AT4" s="63"/>
      <c r="AU4" s="63"/>
      <c r="AV4" s="63"/>
      <c r="AW4" s="63"/>
      <c r="AX4" s="63"/>
      <c r="AY4" s="63"/>
      <c r="AZ4" s="63"/>
      <c r="BA4" s="64"/>
      <c r="BB4" s="64"/>
      <c r="BC4" s="37"/>
      <c r="BE4" s="114" t="s">
        <v>212</v>
      </c>
      <c r="BF4" s="116">
        <v>7.9298085119654027E-2</v>
      </c>
      <c r="BG4" s="116">
        <v>2.2175317244360806E-2</v>
      </c>
      <c r="BI4" s="114" t="s">
        <v>212</v>
      </c>
      <c r="BJ4" s="63"/>
      <c r="BK4" s="63"/>
      <c r="BL4" s="63"/>
      <c r="BM4" s="63"/>
      <c r="BN4" s="114"/>
      <c r="BO4" s="64"/>
    </row>
    <row r="5" spans="1:67">
      <c r="A5" s="114" t="s">
        <v>28</v>
      </c>
      <c r="B5" s="115">
        <v>179089</v>
      </c>
      <c r="C5" s="115">
        <v>36472</v>
      </c>
      <c r="D5" s="115">
        <v>474</v>
      </c>
      <c r="E5" s="115">
        <v>1411</v>
      </c>
      <c r="F5" s="115">
        <v>897</v>
      </c>
      <c r="G5" s="115">
        <v>3306</v>
      </c>
      <c r="H5" s="115">
        <v>2242</v>
      </c>
      <c r="I5" s="115">
        <v>144053</v>
      </c>
      <c r="J5" s="115">
        <v>18093</v>
      </c>
      <c r="K5" s="115">
        <v>160996</v>
      </c>
      <c r="L5" s="115">
        <f t="shared" ref="L5:L13" si="2">K5-I5</f>
        <v>16943</v>
      </c>
      <c r="M5" s="116">
        <f t="shared" ref="M5:M13" si="3">L5/K5</f>
        <v>0.10523863946930359</v>
      </c>
      <c r="N5" s="115">
        <f>7205-1172</f>
        <v>6033</v>
      </c>
      <c r="O5" s="116">
        <f t="shared" ref="O5:O6" si="4">N5/K5</f>
        <v>3.7472980695172547E-2</v>
      </c>
      <c r="Q5" s="114" t="s">
        <v>28</v>
      </c>
      <c r="R5" s="115">
        <v>166345</v>
      </c>
      <c r="S5" s="115">
        <v>35360</v>
      </c>
      <c r="T5" s="115">
        <v>106</v>
      </c>
      <c r="U5" s="115">
        <v>0</v>
      </c>
      <c r="V5" s="115">
        <v>1127</v>
      </c>
      <c r="W5" s="115">
        <v>5412</v>
      </c>
      <c r="X5" s="115">
        <v>3224</v>
      </c>
      <c r="Y5" s="115">
        <v>140037</v>
      </c>
      <c r="Z5" s="115">
        <v>17187</v>
      </c>
      <c r="AA5" s="115">
        <v>149158</v>
      </c>
      <c r="AB5" s="115">
        <f t="shared" si="0"/>
        <v>9121</v>
      </c>
      <c r="AC5" s="116">
        <f t="shared" si="1"/>
        <v>6.1149921559688382E-2</v>
      </c>
      <c r="AD5" s="115">
        <f>6825-9123</f>
        <v>-2298</v>
      </c>
      <c r="AE5" s="116">
        <f t="shared" ref="AE5" si="5">AD5/AA5</f>
        <v>-1.5406481717373523E-2</v>
      </c>
      <c r="AG5" s="114" t="s">
        <v>28</v>
      </c>
      <c r="AH5" s="63">
        <v>2051</v>
      </c>
      <c r="AI5" s="272">
        <v>1292</v>
      </c>
      <c r="AJ5" s="272"/>
      <c r="AK5" s="63">
        <v>357</v>
      </c>
      <c r="AL5" s="63">
        <v>662</v>
      </c>
      <c r="AM5" s="63">
        <v>563</v>
      </c>
      <c r="AN5" s="63">
        <f>AL5-AM5</f>
        <v>99</v>
      </c>
      <c r="AO5" s="64"/>
      <c r="AP5" s="64"/>
      <c r="AQ5" s="64"/>
      <c r="AR5" s="64"/>
      <c r="AS5" s="114" t="s">
        <v>28</v>
      </c>
      <c r="AT5" s="63">
        <v>1536</v>
      </c>
      <c r="AU5" s="272">
        <v>1051</v>
      </c>
      <c r="AV5" s="272"/>
      <c r="AW5" s="63">
        <v>361</v>
      </c>
      <c r="AX5" s="63">
        <v>624</v>
      </c>
      <c r="AY5" s="63">
        <v>480</v>
      </c>
      <c r="AZ5" s="63">
        <f>AX5-AY5</f>
        <v>144</v>
      </c>
      <c r="BA5" s="64"/>
      <c r="BB5" s="64"/>
      <c r="BC5" s="37"/>
      <c r="BE5" s="114" t="s">
        <v>177</v>
      </c>
      <c r="BF5" s="116">
        <v>0.10523863946930359</v>
      </c>
      <c r="BG5" s="116">
        <v>6.1149921559688382E-2</v>
      </c>
      <c r="BI5" s="114" t="s">
        <v>177</v>
      </c>
      <c r="BJ5" s="63">
        <v>2051</v>
      </c>
      <c r="BK5" s="63">
        <v>1536</v>
      </c>
      <c r="BL5" s="63">
        <v>662</v>
      </c>
      <c r="BM5" s="63">
        <v>624</v>
      </c>
      <c r="BN5" s="114"/>
      <c r="BO5" s="64"/>
    </row>
    <row r="6" spans="1:67">
      <c r="A6" s="114" t="s">
        <v>33</v>
      </c>
      <c r="B6" s="115">
        <v>293615</v>
      </c>
      <c r="C6" s="115">
        <v>100496</v>
      </c>
      <c r="D6" s="115">
        <v>1478</v>
      </c>
      <c r="E6" s="115">
        <v>2338</v>
      </c>
      <c r="F6" s="115">
        <v>1148</v>
      </c>
      <c r="G6" s="115">
        <v>6494</v>
      </c>
      <c r="H6" s="115">
        <v>2692</v>
      </c>
      <c r="I6" s="115">
        <v>221630</v>
      </c>
      <c r="J6" s="115">
        <v>39228</v>
      </c>
      <c r="K6" s="115">
        <v>254387</v>
      </c>
      <c r="L6" s="115">
        <f t="shared" si="2"/>
        <v>32757</v>
      </c>
      <c r="M6" s="116">
        <f t="shared" si="3"/>
        <v>0.12876837259765633</v>
      </c>
      <c r="N6" s="115">
        <f>99341+16666-100496-1478</f>
        <v>14033</v>
      </c>
      <c r="O6" s="116">
        <f t="shared" si="4"/>
        <v>5.5163982436209395E-2</v>
      </c>
      <c r="Q6" s="114" t="s">
        <v>33</v>
      </c>
      <c r="R6" s="115">
        <v>264217</v>
      </c>
      <c r="S6" s="115"/>
      <c r="T6" s="115"/>
      <c r="U6" s="115"/>
      <c r="V6" s="115"/>
      <c r="W6" s="115"/>
      <c r="X6" s="115"/>
      <c r="Y6" s="115">
        <v>199491</v>
      </c>
      <c r="Z6" s="115">
        <v>34180</v>
      </c>
      <c r="AA6" s="115">
        <v>230037</v>
      </c>
      <c r="AB6" s="115">
        <f t="shared" si="0"/>
        <v>30546</v>
      </c>
      <c r="AC6" s="116">
        <f t="shared" si="1"/>
        <v>0.13278733421145295</v>
      </c>
      <c r="AD6" s="115"/>
      <c r="AE6" s="116">
        <v>2.7E-2</v>
      </c>
      <c r="AG6" s="114" t="s">
        <v>33</v>
      </c>
      <c r="AH6" s="119">
        <v>4106</v>
      </c>
      <c r="AI6" s="119">
        <v>471</v>
      </c>
      <c r="AJ6" s="119">
        <v>1937</v>
      </c>
      <c r="AK6" s="119">
        <v>751</v>
      </c>
      <c r="AL6" s="119">
        <v>1646</v>
      </c>
      <c r="AM6" s="119">
        <v>1490</v>
      </c>
      <c r="AN6" s="63">
        <f t="shared" ref="AN6:AN13" si="6">AL6-AM6</f>
        <v>156</v>
      </c>
      <c r="AO6" s="120">
        <v>58.9</v>
      </c>
      <c r="AP6" s="120">
        <v>35</v>
      </c>
      <c r="AQ6" s="120">
        <f>AO6-AP6</f>
        <v>23.9</v>
      </c>
      <c r="AR6" s="120"/>
      <c r="AS6" s="114" t="s">
        <v>33</v>
      </c>
      <c r="AT6" s="115">
        <v>2845</v>
      </c>
      <c r="AU6" s="115">
        <v>422</v>
      </c>
      <c r="AV6" s="115">
        <v>1417</v>
      </c>
      <c r="AW6" s="115">
        <v>628</v>
      </c>
      <c r="AX6" s="115">
        <v>1288</v>
      </c>
      <c r="AY6" s="115">
        <v>1132</v>
      </c>
      <c r="AZ6" s="63">
        <f t="shared" ref="AZ6:AZ13" si="7">AX6-AY6</f>
        <v>156</v>
      </c>
      <c r="BA6" s="117">
        <v>64.400000000000006</v>
      </c>
      <c r="BB6" s="117">
        <v>35.5</v>
      </c>
      <c r="BC6" s="117">
        <f>BA6-BB6</f>
        <v>28.900000000000006</v>
      </c>
      <c r="BE6" s="114" t="s">
        <v>98</v>
      </c>
      <c r="BF6" s="116">
        <v>0.12876837259765633</v>
      </c>
      <c r="BG6" s="116">
        <v>0.13278733421145295</v>
      </c>
      <c r="BI6" s="114" t="s">
        <v>98</v>
      </c>
      <c r="BJ6" s="119">
        <v>4106</v>
      </c>
      <c r="BK6" s="115">
        <v>2845</v>
      </c>
      <c r="BL6" s="119">
        <v>1646</v>
      </c>
      <c r="BM6" s="115">
        <v>1288</v>
      </c>
      <c r="BN6" s="114">
        <v>58.9</v>
      </c>
      <c r="BO6" s="117">
        <v>64.400000000000006</v>
      </c>
    </row>
    <row r="7" spans="1:67">
      <c r="A7" s="114" t="s">
        <v>38</v>
      </c>
      <c r="B7" s="115">
        <v>375863</v>
      </c>
      <c r="C7" s="115">
        <v>184650</v>
      </c>
      <c r="D7" s="115">
        <v>2262</v>
      </c>
      <c r="E7" s="115">
        <v>2533</v>
      </c>
      <c r="F7" s="115">
        <v>1377</v>
      </c>
      <c r="G7" s="115">
        <v>6078</v>
      </c>
      <c r="H7" s="115">
        <v>5349</v>
      </c>
      <c r="I7" s="115">
        <v>273188</v>
      </c>
      <c r="J7" s="115">
        <v>59085</v>
      </c>
      <c r="K7" s="115">
        <v>316778</v>
      </c>
      <c r="L7" s="115">
        <f>K7-I7</f>
        <v>43590</v>
      </c>
      <c r="M7" s="116">
        <f>L7/K7</f>
        <v>0.13760425282058728</v>
      </c>
      <c r="N7" s="115"/>
      <c r="O7" s="116">
        <v>5.5E-2</v>
      </c>
      <c r="Q7" s="114" t="s">
        <v>38</v>
      </c>
      <c r="R7" s="115">
        <v>312921</v>
      </c>
      <c r="S7" s="115"/>
      <c r="T7" s="115"/>
      <c r="U7" s="115"/>
      <c r="V7" s="115"/>
      <c r="W7" s="115"/>
      <c r="X7" s="115"/>
      <c r="Y7" s="115">
        <v>232205</v>
      </c>
      <c r="Z7" s="115">
        <v>43749</v>
      </c>
      <c r="AA7" s="115">
        <v>269173</v>
      </c>
      <c r="AB7" s="115">
        <f t="shared" si="0"/>
        <v>36968</v>
      </c>
      <c r="AC7" s="116">
        <f t="shared" si="1"/>
        <v>0.13733918335048464</v>
      </c>
      <c r="AD7" s="115"/>
      <c r="AE7" s="116">
        <v>7.9000000000000001E-2</v>
      </c>
      <c r="AG7" s="114" t="s">
        <v>38</v>
      </c>
      <c r="AH7" s="115">
        <v>5646</v>
      </c>
      <c r="AI7" s="115">
        <v>374</v>
      </c>
      <c r="AJ7" s="115">
        <v>2624</v>
      </c>
      <c r="AK7" s="115">
        <v>1117</v>
      </c>
      <c r="AL7" s="115">
        <v>2786</v>
      </c>
      <c r="AM7" s="115">
        <v>2580</v>
      </c>
      <c r="AN7" s="63">
        <f t="shared" si="6"/>
        <v>206</v>
      </c>
      <c r="AO7" s="117">
        <v>60.4</v>
      </c>
      <c r="AP7" s="117">
        <v>40.299999999999997</v>
      </c>
      <c r="AQ7" s="120">
        <f t="shared" ref="AQ7:AQ13" si="8">AO7-AP7</f>
        <v>20.100000000000001</v>
      </c>
      <c r="AR7" s="117"/>
      <c r="AS7" s="114" t="s">
        <v>38</v>
      </c>
      <c r="AT7" s="115">
        <v>3957</v>
      </c>
      <c r="AU7" s="115">
        <v>428</v>
      </c>
      <c r="AV7" s="115">
        <v>2147</v>
      </c>
      <c r="AW7" s="115">
        <v>952</v>
      </c>
      <c r="AX7" s="115">
        <v>1817</v>
      </c>
      <c r="AY7" s="115">
        <v>1500</v>
      </c>
      <c r="AZ7" s="63">
        <f t="shared" si="7"/>
        <v>317</v>
      </c>
      <c r="BA7" s="117">
        <v>61.8</v>
      </c>
      <c r="BB7" s="117">
        <v>33.299999999999997</v>
      </c>
      <c r="BC7" s="117">
        <f t="shared" ref="BC7:BC13" si="9">BA7-BB7</f>
        <v>28.5</v>
      </c>
      <c r="BE7" s="114" t="s">
        <v>95</v>
      </c>
      <c r="BF7" s="116">
        <v>0.13760425282058728</v>
      </c>
      <c r="BG7" s="116">
        <v>0.13733918335048464</v>
      </c>
      <c r="BI7" s="114" t="s">
        <v>95</v>
      </c>
      <c r="BJ7" s="115">
        <v>5646</v>
      </c>
      <c r="BK7" s="115">
        <v>3957</v>
      </c>
      <c r="BL7" s="115">
        <v>2786</v>
      </c>
      <c r="BM7" s="115">
        <v>1817</v>
      </c>
      <c r="BN7" s="114">
        <v>60.4</v>
      </c>
      <c r="BO7" s="117">
        <v>61.8</v>
      </c>
    </row>
    <row r="8" spans="1:67">
      <c r="A8" s="114" t="s">
        <v>43</v>
      </c>
      <c r="B8" s="115">
        <v>446828</v>
      </c>
      <c r="C8" s="115">
        <v>260877</v>
      </c>
      <c r="D8" s="115">
        <v>2984</v>
      </c>
      <c r="E8" s="115">
        <v>2839</v>
      </c>
      <c r="F8" s="115">
        <v>2950</v>
      </c>
      <c r="G8" s="270">
        <v>14890</v>
      </c>
      <c r="H8" s="270"/>
      <c r="I8" s="115">
        <v>314940</v>
      </c>
      <c r="J8" s="115">
        <v>70819</v>
      </c>
      <c r="K8" s="115">
        <v>376009</v>
      </c>
      <c r="L8" s="115">
        <f t="shared" si="2"/>
        <v>61069</v>
      </c>
      <c r="M8" s="116">
        <f t="shared" si="3"/>
        <v>0.16241366563034396</v>
      </c>
      <c r="N8" s="115"/>
      <c r="O8" s="116">
        <v>9.6000000000000002E-2</v>
      </c>
      <c r="Q8" s="114" t="s">
        <v>43</v>
      </c>
      <c r="R8" s="115">
        <v>371063</v>
      </c>
      <c r="S8" s="115"/>
      <c r="T8" s="115"/>
      <c r="U8" s="115"/>
      <c r="V8" s="115"/>
      <c r="W8" s="115"/>
      <c r="X8" s="115"/>
      <c r="Y8" s="115">
        <v>265066</v>
      </c>
      <c r="Z8" s="115">
        <v>53692</v>
      </c>
      <c r="AA8" s="115">
        <v>317371</v>
      </c>
      <c r="AB8" s="115">
        <f t="shared" si="0"/>
        <v>52305</v>
      </c>
      <c r="AC8" s="116">
        <f t="shared" si="1"/>
        <v>0.16480711848278512</v>
      </c>
      <c r="AD8" s="115"/>
      <c r="AE8" s="116">
        <v>7.8E-2</v>
      </c>
      <c r="AG8" s="114" t="s">
        <v>43</v>
      </c>
      <c r="AH8" s="115">
        <v>8718</v>
      </c>
      <c r="AI8" s="115">
        <v>521</v>
      </c>
      <c r="AJ8" s="115">
        <v>3468</v>
      </c>
      <c r="AK8" s="115">
        <v>2101</v>
      </c>
      <c r="AL8" s="115">
        <v>3533</v>
      </c>
      <c r="AM8" s="115">
        <v>3140</v>
      </c>
      <c r="AN8" s="63">
        <f t="shared" si="6"/>
        <v>393</v>
      </c>
      <c r="AO8" s="117">
        <v>60.9</v>
      </c>
      <c r="AP8" s="117">
        <v>40.200000000000003</v>
      </c>
      <c r="AQ8" s="120">
        <f t="shared" si="8"/>
        <v>20.699999999999996</v>
      </c>
      <c r="AR8" s="117"/>
      <c r="AS8" s="114" t="s">
        <v>43</v>
      </c>
      <c r="AT8" s="115">
        <v>5588</v>
      </c>
      <c r="AU8" s="115">
        <v>521</v>
      </c>
      <c r="AV8" s="115">
        <v>2721</v>
      </c>
      <c r="AW8" s="115">
        <v>1716</v>
      </c>
      <c r="AX8" s="115">
        <v>2476</v>
      </c>
      <c r="AY8" s="115">
        <v>1983</v>
      </c>
      <c r="AZ8" s="63">
        <f t="shared" si="7"/>
        <v>493</v>
      </c>
      <c r="BA8" s="117">
        <v>66.3</v>
      </c>
      <c r="BB8" s="117">
        <v>35.9</v>
      </c>
      <c r="BC8" s="117">
        <f t="shared" si="9"/>
        <v>30.4</v>
      </c>
      <c r="BE8" s="114" t="s">
        <v>96</v>
      </c>
      <c r="BF8" s="116">
        <v>0.16241366563034396</v>
      </c>
      <c r="BG8" s="116">
        <v>0.16480711848278512</v>
      </c>
      <c r="BI8" s="114" t="s">
        <v>96</v>
      </c>
      <c r="BJ8" s="115">
        <v>8718</v>
      </c>
      <c r="BK8" s="115">
        <v>5588</v>
      </c>
      <c r="BL8" s="115">
        <v>3533</v>
      </c>
      <c r="BM8" s="115">
        <v>2476</v>
      </c>
      <c r="BN8" s="114">
        <v>60.9</v>
      </c>
      <c r="BO8" s="117">
        <v>66.3</v>
      </c>
    </row>
    <row r="9" spans="1:67">
      <c r="A9" s="114" t="s">
        <v>49</v>
      </c>
      <c r="B9" s="115">
        <v>536141</v>
      </c>
      <c r="C9" s="115">
        <v>387228</v>
      </c>
      <c r="D9" s="115">
        <v>3993</v>
      </c>
      <c r="E9" s="115">
        <v>2810</v>
      </c>
      <c r="F9" s="115">
        <v>2917</v>
      </c>
      <c r="G9" s="270">
        <v>17295</v>
      </c>
      <c r="H9" s="270"/>
      <c r="I9" s="115">
        <v>356659</v>
      </c>
      <c r="J9" s="115">
        <v>92320</v>
      </c>
      <c r="K9" s="115">
        <v>443821</v>
      </c>
      <c r="L9" s="115">
        <f t="shared" si="2"/>
        <v>87162</v>
      </c>
      <c r="M9" s="116">
        <f t="shared" si="3"/>
        <v>0.19638998605293576</v>
      </c>
      <c r="N9" s="115"/>
      <c r="O9" s="116">
        <v>0.11600000000000001</v>
      </c>
      <c r="Q9" s="114" t="s">
        <v>49</v>
      </c>
      <c r="R9" s="115">
        <v>480897</v>
      </c>
      <c r="S9" s="115"/>
      <c r="T9" s="115"/>
      <c r="U9" s="115"/>
      <c r="V9" s="115"/>
      <c r="W9" s="115"/>
      <c r="X9" s="115"/>
      <c r="Y9" s="115">
        <v>312286</v>
      </c>
      <c r="Z9" s="115">
        <v>77660</v>
      </c>
      <c r="AA9" s="115">
        <v>403237</v>
      </c>
      <c r="AB9" s="115">
        <f t="shared" si="0"/>
        <v>90951</v>
      </c>
      <c r="AC9" s="116">
        <f t="shared" si="1"/>
        <v>0.2255522186704097</v>
      </c>
      <c r="AD9" s="115"/>
      <c r="AE9" s="116">
        <v>0.13600000000000001</v>
      </c>
      <c r="AG9" s="114" t="s">
        <v>49</v>
      </c>
      <c r="AH9" s="115">
        <v>11111</v>
      </c>
      <c r="AI9" s="115">
        <v>652</v>
      </c>
      <c r="AJ9" s="115">
        <v>4994</v>
      </c>
      <c r="AK9" s="115">
        <v>3242</v>
      </c>
      <c r="AL9" s="115">
        <v>4789</v>
      </c>
      <c r="AM9" s="115">
        <v>4331</v>
      </c>
      <c r="AN9" s="63">
        <f t="shared" si="6"/>
        <v>458</v>
      </c>
      <c r="AO9" s="117">
        <v>59.7</v>
      </c>
      <c r="AP9" s="117">
        <v>39.4</v>
      </c>
      <c r="AQ9" s="120">
        <f t="shared" si="8"/>
        <v>20.300000000000004</v>
      </c>
      <c r="AR9" s="117"/>
      <c r="AS9" s="114" t="s">
        <v>49</v>
      </c>
      <c r="AT9" s="115">
        <v>8975</v>
      </c>
      <c r="AU9" s="115">
        <v>799</v>
      </c>
      <c r="AV9" s="115">
        <v>3841</v>
      </c>
      <c r="AW9" s="115">
        <v>3441</v>
      </c>
      <c r="AX9" s="115">
        <v>3782</v>
      </c>
      <c r="AY9" s="115">
        <v>3216</v>
      </c>
      <c r="AZ9" s="63">
        <f t="shared" si="7"/>
        <v>566</v>
      </c>
      <c r="BA9" s="117">
        <v>66.099999999999994</v>
      </c>
      <c r="BB9" s="117">
        <v>34.200000000000003</v>
      </c>
      <c r="BC9" s="117">
        <f t="shared" si="9"/>
        <v>31.899999999999991</v>
      </c>
      <c r="BE9" s="114" t="s">
        <v>97</v>
      </c>
      <c r="BF9" s="116">
        <v>0.19638998605293576</v>
      </c>
      <c r="BG9" s="116">
        <v>0.2255522186704097</v>
      </c>
      <c r="BI9" s="114" t="s">
        <v>97</v>
      </c>
      <c r="BJ9" s="115">
        <v>11111</v>
      </c>
      <c r="BK9" s="115">
        <v>8975</v>
      </c>
      <c r="BL9" s="115">
        <v>4789</v>
      </c>
      <c r="BM9" s="115">
        <v>3782</v>
      </c>
      <c r="BN9" s="114">
        <v>59.7</v>
      </c>
      <c r="BO9" s="117">
        <v>66.099999999999994</v>
      </c>
    </row>
    <row r="10" spans="1:67">
      <c r="A10" s="114" t="s">
        <v>54</v>
      </c>
      <c r="B10" s="115">
        <v>545856</v>
      </c>
      <c r="C10" s="115"/>
      <c r="D10" s="115"/>
      <c r="E10" s="115"/>
      <c r="F10" s="115"/>
      <c r="G10" s="115"/>
      <c r="H10" s="115"/>
      <c r="I10" s="115">
        <v>352620</v>
      </c>
      <c r="J10" s="115">
        <v>91670</v>
      </c>
      <c r="K10" s="115">
        <v>454186</v>
      </c>
      <c r="L10" s="115">
        <f t="shared" si="2"/>
        <v>101566</v>
      </c>
      <c r="M10" s="116">
        <f t="shared" si="3"/>
        <v>0.22362204030947674</v>
      </c>
      <c r="N10" s="115"/>
      <c r="O10" s="116"/>
      <c r="Q10" s="114" t="s">
        <v>54</v>
      </c>
      <c r="R10" s="115">
        <v>537724</v>
      </c>
      <c r="S10" s="115"/>
      <c r="T10" s="115"/>
      <c r="U10" s="115"/>
      <c r="V10" s="115"/>
      <c r="W10" s="115"/>
      <c r="X10" s="115"/>
      <c r="Y10" s="115">
        <v>332927</v>
      </c>
      <c r="Z10" s="115">
        <v>90087</v>
      </c>
      <c r="AA10" s="115">
        <v>447637</v>
      </c>
      <c r="AB10" s="115">
        <f t="shared" si="0"/>
        <v>114710</v>
      </c>
      <c r="AC10" s="116">
        <f t="shared" si="1"/>
        <v>0.25625674374549023</v>
      </c>
      <c r="AD10" s="115"/>
      <c r="AE10" s="116"/>
      <c r="AG10" s="114" t="s">
        <v>54</v>
      </c>
      <c r="AH10" s="115">
        <v>11912</v>
      </c>
      <c r="AI10" s="115">
        <v>1125</v>
      </c>
      <c r="AJ10" s="115">
        <v>5430</v>
      </c>
      <c r="AK10" s="115">
        <v>3664</v>
      </c>
      <c r="AL10" s="115">
        <v>6086</v>
      </c>
      <c r="AM10" s="115">
        <v>5588</v>
      </c>
      <c r="AN10" s="63">
        <f t="shared" si="6"/>
        <v>498</v>
      </c>
      <c r="AO10" s="117">
        <v>57.6</v>
      </c>
      <c r="AP10" s="117">
        <v>39</v>
      </c>
      <c r="AQ10" s="120">
        <f t="shared" si="8"/>
        <v>18.600000000000001</v>
      </c>
      <c r="AR10" s="117"/>
      <c r="AS10" s="114" t="s">
        <v>54</v>
      </c>
      <c r="AT10" s="115">
        <v>10355</v>
      </c>
      <c r="AU10" s="115">
        <v>1016</v>
      </c>
      <c r="AV10" s="115">
        <v>4880</v>
      </c>
      <c r="AW10" s="115">
        <v>3729</v>
      </c>
      <c r="AX10" s="115">
        <v>5226</v>
      </c>
      <c r="AY10" s="115">
        <v>4494</v>
      </c>
      <c r="AZ10" s="63">
        <f t="shared" si="7"/>
        <v>732</v>
      </c>
      <c r="BA10" s="117">
        <v>61.5</v>
      </c>
      <c r="BB10" s="117">
        <v>35.5</v>
      </c>
      <c r="BC10" s="117">
        <f t="shared" si="9"/>
        <v>26</v>
      </c>
      <c r="BE10" s="114" t="s">
        <v>170</v>
      </c>
      <c r="BF10" s="116">
        <v>0.22362204030947674</v>
      </c>
      <c r="BG10" s="116">
        <v>0.25625674374549023</v>
      </c>
      <c r="BI10" s="114" t="s">
        <v>170</v>
      </c>
      <c r="BJ10" s="115">
        <v>11912</v>
      </c>
      <c r="BK10" s="115">
        <v>10355</v>
      </c>
      <c r="BL10" s="115">
        <v>6086</v>
      </c>
      <c r="BM10" s="115">
        <v>5226</v>
      </c>
      <c r="BN10" s="114">
        <v>57.6</v>
      </c>
      <c r="BO10" s="117">
        <v>61.5</v>
      </c>
    </row>
    <row r="11" spans="1:67">
      <c r="A11" s="114" t="s">
        <v>63</v>
      </c>
      <c r="B11" s="115">
        <v>502114</v>
      </c>
      <c r="C11" s="115"/>
      <c r="D11" s="115"/>
      <c r="E11" s="115"/>
      <c r="F11" s="115"/>
      <c r="G11" s="115"/>
      <c r="H11" s="115"/>
      <c r="I11" s="115">
        <v>339212</v>
      </c>
      <c r="J11" s="115">
        <v>76600</v>
      </c>
      <c r="K11" s="115">
        <v>425513</v>
      </c>
      <c r="L11" s="115">
        <f t="shared" si="2"/>
        <v>86301</v>
      </c>
      <c r="M11" s="116">
        <f t="shared" si="3"/>
        <v>0.20281636518743257</v>
      </c>
      <c r="N11" s="115"/>
      <c r="O11" s="116"/>
      <c r="Q11" s="114" t="s">
        <v>63</v>
      </c>
      <c r="R11" s="115">
        <v>483297</v>
      </c>
      <c r="S11" s="115"/>
      <c r="T11" s="115"/>
      <c r="U11" s="115"/>
      <c r="V11" s="115"/>
      <c r="W11" s="115"/>
      <c r="X11" s="115"/>
      <c r="Y11" s="115">
        <v>318577</v>
      </c>
      <c r="Z11" s="115">
        <v>74513</v>
      </c>
      <c r="AA11" s="115">
        <v>408784</v>
      </c>
      <c r="AB11" s="115">
        <f t="shared" si="0"/>
        <v>90207</v>
      </c>
      <c r="AC11" s="116">
        <f t="shared" si="1"/>
        <v>0.22067155270264982</v>
      </c>
      <c r="AD11" s="115"/>
      <c r="AE11" s="116"/>
      <c r="AG11" s="114" t="s">
        <v>63</v>
      </c>
      <c r="AH11" s="115">
        <v>12311</v>
      </c>
      <c r="AI11" s="115">
        <v>1891</v>
      </c>
      <c r="AJ11" s="115">
        <v>5222</v>
      </c>
      <c r="AK11" s="115">
        <v>3720</v>
      </c>
      <c r="AL11" s="115">
        <v>6787</v>
      </c>
      <c r="AM11" s="115">
        <v>6245</v>
      </c>
      <c r="AN11" s="63">
        <f t="shared" si="6"/>
        <v>542</v>
      </c>
      <c r="AO11" s="117">
        <v>56.9</v>
      </c>
      <c r="AP11" s="117">
        <v>40.799999999999997</v>
      </c>
      <c r="AQ11" s="120">
        <f t="shared" si="8"/>
        <v>16.100000000000001</v>
      </c>
      <c r="AR11" s="117"/>
      <c r="AS11" s="114" t="s">
        <v>63</v>
      </c>
      <c r="AT11" s="115">
        <v>10322</v>
      </c>
      <c r="AU11" s="115">
        <v>1512</v>
      </c>
      <c r="AV11" s="115">
        <v>4660</v>
      </c>
      <c r="AW11" s="115">
        <v>3675</v>
      </c>
      <c r="AX11" s="115">
        <v>5502</v>
      </c>
      <c r="AY11" s="115">
        <v>4589</v>
      </c>
      <c r="AZ11" s="63">
        <f t="shared" si="7"/>
        <v>913</v>
      </c>
      <c r="BA11" s="117">
        <v>60.7</v>
      </c>
      <c r="BB11" s="117">
        <v>35.299999999999997</v>
      </c>
      <c r="BC11" s="117">
        <f t="shared" si="9"/>
        <v>25.400000000000006</v>
      </c>
      <c r="BE11" s="114" t="s">
        <v>171</v>
      </c>
      <c r="BF11" s="116">
        <v>0.20281636518743257</v>
      </c>
      <c r="BG11" s="116">
        <v>0.22067155270264982</v>
      </c>
      <c r="BI11" s="114" t="s">
        <v>171</v>
      </c>
      <c r="BJ11" s="115">
        <v>12311</v>
      </c>
      <c r="BK11" s="115">
        <v>10322</v>
      </c>
      <c r="BL11" s="115">
        <v>6787</v>
      </c>
      <c r="BM11" s="115">
        <v>5502</v>
      </c>
      <c r="BN11" s="114">
        <v>56.9</v>
      </c>
      <c r="BO11" s="117">
        <v>60.7</v>
      </c>
    </row>
    <row r="12" spans="1:67">
      <c r="A12" s="114" t="s">
        <v>91</v>
      </c>
      <c r="B12" s="115">
        <v>474199</v>
      </c>
      <c r="C12" s="115"/>
      <c r="D12" s="115"/>
      <c r="E12" s="115"/>
      <c r="F12" s="115"/>
      <c r="G12" s="115"/>
      <c r="H12" s="115"/>
      <c r="I12" s="115">
        <v>320128</v>
      </c>
      <c r="J12" s="115">
        <v>80824</v>
      </c>
      <c r="K12" s="115">
        <v>393375</v>
      </c>
      <c r="L12" s="115">
        <f t="shared" si="2"/>
        <v>73247</v>
      </c>
      <c r="M12" s="116">
        <f t="shared" si="3"/>
        <v>0.18620146170956467</v>
      </c>
      <c r="N12" s="115"/>
      <c r="O12" s="116"/>
      <c r="Q12" s="114" t="s">
        <v>91</v>
      </c>
      <c r="R12" s="115">
        <v>408926</v>
      </c>
      <c r="S12" s="115"/>
      <c r="T12" s="115"/>
      <c r="U12" s="115"/>
      <c r="V12" s="115"/>
      <c r="W12" s="115"/>
      <c r="X12" s="115"/>
      <c r="Y12" s="115">
        <v>288264</v>
      </c>
      <c r="Z12" s="115">
        <v>65818</v>
      </c>
      <c r="AA12" s="115">
        <v>343108</v>
      </c>
      <c r="AB12" s="115">
        <f t="shared" si="0"/>
        <v>54844</v>
      </c>
      <c r="AC12" s="116">
        <f t="shared" si="1"/>
        <v>0.15984471361786959</v>
      </c>
      <c r="AD12" s="115"/>
      <c r="AE12" s="116"/>
      <c r="AG12" s="114" t="s">
        <v>91</v>
      </c>
      <c r="AH12" s="115">
        <v>12172</v>
      </c>
      <c r="AI12" s="115">
        <v>2309</v>
      </c>
      <c r="AJ12" s="115">
        <v>4913</v>
      </c>
      <c r="AK12" s="115">
        <v>3301</v>
      </c>
      <c r="AL12" s="115">
        <v>6595</v>
      </c>
      <c r="AM12" s="115">
        <v>6095</v>
      </c>
      <c r="AN12" s="63">
        <f t="shared" si="6"/>
        <v>500</v>
      </c>
      <c r="AO12" s="117">
        <v>54.1</v>
      </c>
      <c r="AP12" s="117">
        <v>39.1</v>
      </c>
      <c r="AQ12" s="120">
        <f t="shared" si="8"/>
        <v>15</v>
      </c>
      <c r="AR12" s="117"/>
      <c r="AS12" s="114" t="s">
        <v>91</v>
      </c>
      <c r="AT12" s="115">
        <v>9710</v>
      </c>
      <c r="AU12" s="115">
        <v>1771</v>
      </c>
      <c r="AV12" s="115">
        <v>3445</v>
      </c>
      <c r="AW12" s="115">
        <v>3801</v>
      </c>
      <c r="AX12" s="115">
        <v>3858</v>
      </c>
      <c r="AY12" s="115">
        <v>3188</v>
      </c>
      <c r="AZ12" s="63">
        <f t="shared" si="7"/>
        <v>670</v>
      </c>
      <c r="BA12" s="117">
        <v>57.1</v>
      </c>
      <c r="BB12" s="117">
        <v>32.700000000000003</v>
      </c>
      <c r="BC12" s="117">
        <f t="shared" si="9"/>
        <v>24.4</v>
      </c>
      <c r="BE12" s="114" t="s">
        <v>172</v>
      </c>
      <c r="BF12" s="116">
        <v>0.18620146170956467</v>
      </c>
      <c r="BG12" s="116">
        <v>0.15984471361786959</v>
      </c>
      <c r="BI12" s="114" t="s">
        <v>172</v>
      </c>
      <c r="BJ12" s="115">
        <v>12172</v>
      </c>
      <c r="BK12" s="115">
        <v>9710</v>
      </c>
      <c r="BL12" s="115">
        <v>6595</v>
      </c>
      <c r="BM12" s="115">
        <v>3858</v>
      </c>
      <c r="BN12" s="114">
        <v>54.1</v>
      </c>
      <c r="BO12" s="117">
        <v>57.1</v>
      </c>
    </row>
    <row r="13" spans="1:67">
      <c r="A13" s="114" t="s">
        <v>152</v>
      </c>
      <c r="B13" s="115">
        <v>484714</v>
      </c>
      <c r="C13" s="115"/>
      <c r="D13" s="115"/>
      <c r="E13" s="115"/>
      <c r="F13" s="115"/>
      <c r="G13" s="115"/>
      <c r="H13" s="115"/>
      <c r="I13" s="115">
        <v>313747</v>
      </c>
      <c r="J13" s="115">
        <v>84520</v>
      </c>
      <c r="K13" s="115">
        <v>400194</v>
      </c>
      <c r="L13" s="115">
        <f t="shared" si="2"/>
        <v>86447</v>
      </c>
      <c r="M13" s="116">
        <f t="shared" si="3"/>
        <v>0.2160127338240953</v>
      </c>
      <c r="N13" s="115"/>
      <c r="O13" s="116"/>
      <c r="Q13" s="114" t="s">
        <v>152</v>
      </c>
      <c r="R13" s="115">
        <v>462387</v>
      </c>
      <c r="S13" s="115"/>
      <c r="T13" s="115"/>
      <c r="U13" s="115"/>
      <c r="V13" s="115"/>
      <c r="W13" s="115"/>
      <c r="X13" s="115"/>
      <c r="Y13" s="115">
        <v>315566</v>
      </c>
      <c r="Z13" s="115">
        <v>82102</v>
      </c>
      <c r="AA13" s="115">
        <v>380284</v>
      </c>
      <c r="AB13" s="115">
        <f t="shared" si="0"/>
        <v>64718</v>
      </c>
      <c r="AC13" s="116">
        <f t="shared" si="1"/>
        <v>0.17018333666417729</v>
      </c>
      <c r="AD13" s="115"/>
      <c r="AE13" s="116"/>
      <c r="AG13" s="114" t="s">
        <v>152</v>
      </c>
      <c r="AH13" s="115">
        <v>11760</v>
      </c>
      <c r="AI13" s="115">
        <v>2698</v>
      </c>
      <c r="AJ13" s="115">
        <v>4375</v>
      </c>
      <c r="AK13" s="115">
        <v>3080</v>
      </c>
      <c r="AL13" s="115">
        <v>6904</v>
      </c>
      <c r="AM13" s="115">
        <v>6394</v>
      </c>
      <c r="AN13" s="63">
        <f t="shared" si="6"/>
        <v>510</v>
      </c>
      <c r="AO13" s="117">
        <v>54.5</v>
      </c>
      <c r="AP13" s="117">
        <v>39.9</v>
      </c>
      <c r="AQ13" s="120">
        <f t="shared" si="8"/>
        <v>14.600000000000001</v>
      </c>
      <c r="AR13" s="117"/>
      <c r="AS13" s="114" t="s">
        <v>152</v>
      </c>
      <c r="AT13" s="115">
        <v>9650</v>
      </c>
      <c r="AU13" s="115">
        <v>2371</v>
      </c>
      <c r="AV13" s="115">
        <v>3644</v>
      </c>
      <c r="AW13" s="115">
        <v>3011</v>
      </c>
      <c r="AX13" s="115">
        <v>5542</v>
      </c>
      <c r="AY13" s="115">
        <v>4803</v>
      </c>
      <c r="AZ13" s="63">
        <f t="shared" si="7"/>
        <v>739</v>
      </c>
      <c r="BA13" s="117">
        <v>62.3</v>
      </c>
      <c r="BB13" s="117">
        <v>36.700000000000003</v>
      </c>
      <c r="BC13" s="117">
        <f t="shared" si="9"/>
        <v>25.599999999999994</v>
      </c>
      <c r="BE13" s="114" t="s">
        <v>173</v>
      </c>
      <c r="BF13" s="116">
        <v>0.2160127338240953</v>
      </c>
      <c r="BG13" s="116">
        <v>0.17018333666417729</v>
      </c>
      <c r="BI13" s="114" t="s">
        <v>173</v>
      </c>
      <c r="BJ13" s="115">
        <v>11760</v>
      </c>
      <c r="BK13" s="115">
        <v>9650</v>
      </c>
      <c r="BL13" s="115">
        <v>6904</v>
      </c>
      <c r="BM13" s="115">
        <v>5542</v>
      </c>
      <c r="BN13" s="114">
        <v>54.5</v>
      </c>
      <c r="BO13" s="117">
        <v>62.3</v>
      </c>
    </row>
  </sheetData>
  <mergeCells count="12">
    <mergeCell ref="G8:H8"/>
    <mergeCell ref="G9:H9"/>
    <mergeCell ref="AO2:AQ2"/>
    <mergeCell ref="AL2:AN2"/>
    <mergeCell ref="AH2:AK2"/>
    <mergeCell ref="AI5:AJ5"/>
    <mergeCell ref="AU5:AV5"/>
    <mergeCell ref="AT2:AW2"/>
    <mergeCell ref="AX2:AY2"/>
    <mergeCell ref="BA2:BB2"/>
    <mergeCell ref="E4:F4"/>
    <mergeCell ref="U4:V4"/>
  </mergeCells>
  <phoneticPr fontId="1"/>
  <pageMargins left="0.7" right="0.7" top="0.75" bottom="0.75" header="0.3" footer="0.3"/>
  <pageSetup paperSize="9" scale="59" fitToWidth="0" orientation="portrait" r:id="rId1"/>
  <colBreaks count="1" manualBreakCount="1">
    <brk id="39" min="13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8588C-E8DF-4CF4-9E30-ECF1CC159944}">
  <dimension ref="A1:EZ25"/>
  <sheetViews>
    <sheetView workbookViewId="0"/>
  </sheetViews>
  <sheetFormatPr defaultColWidth="8.6640625" defaultRowHeight="18"/>
  <cols>
    <col min="1" max="2" width="4.1640625" style="84" customWidth="1"/>
    <col min="3" max="3" width="25.1640625" style="84" customWidth="1"/>
    <col min="4" max="5" width="11.6640625" style="84" customWidth="1"/>
    <col min="6" max="7" width="8.6640625" style="84"/>
    <col min="8" max="9" width="4.1640625" style="84" customWidth="1"/>
    <col min="10" max="10" width="25.1640625" style="84" customWidth="1"/>
    <col min="11" max="12" width="8.6640625" style="84"/>
    <col min="13" max="14" width="4.1640625" style="84" customWidth="1"/>
    <col min="15" max="15" width="25.1640625" style="84" customWidth="1"/>
    <col min="16" max="16" width="9.1640625" style="84" bestFit="1" customWidth="1"/>
    <col min="17" max="17" width="8.6640625" style="84"/>
    <col min="18" max="19" width="9.1640625" style="84" bestFit="1" customWidth="1"/>
    <col min="20" max="21" width="4.1640625" style="84" customWidth="1"/>
    <col min="22" max="22" width="25.1640625" style="84" customWidth="1"/>
    <col min="23" max="26" width="9.1640625" style="84" bestFit="1" customWidth="1"/>
    <col min="27" max="28" width="4.1640625" style="84" customWidth="1"/>
    <col min="29" max="29" width="25.1640625" style="84" customWidth="1"/>
    <col min="30" max="31" width="9.1640625" style="84" bestFit="1" customWidth="1"/>
    <col min="32" max="33" width="4.1640625" style="84" customWidth="1"/>
    <col min="34" max="34" width="25.1640625" style="84" customWidth="1"/>
    <col min="35" max="42" width="9.1640625" style="84" bestFit="1" customWidth="1"/>
    <col min="43" max="44" width="4.1640625" style="84" customWidth="1"/>
    <col min="45" max="45" width="25.1640625" style="84" customWidth="1"/>
    <col min="46" max="59" width="9.1640625" style="84" bestFit="1" customWidth="1"/>
    <col min="60" max="61" width="4.1640625" style="84" customWidth="1"/>
    <col min="62" max="62" width="25.1640625" style="84" customWidth="1"/>
    <col min="63" max="66" width="9.1640625" style="84" customWidth="1"/>
    <col min="67" max="68" width="9.1640625" style="86" bestFit="1" customWidth="1"/>
    <col min="69" max="72" width="9.1640625" style="84" bestFit="1" customWidth="1"/>
    <col min="73" max="74" width="4.1640625" style="84" customWidth="1"/>
    <col min="75" max="75" width="25.1640625" style="84" customWidth="1"/>
    <col min="76" max="77" width="9.1640625" style="84" bestFit="1" customWidth="1"/>
    <col min="78" max="78" width="10.1640625" style="84" bestFit="1" customWidth="1"/>
    <col min="79" max="79" width="9.1640625" style="84" bestFit="1" customWidth="1"/>
    <col min="80" max="80" width="10.1640625" style="84" bestFit="1" customWidth="1"/>
    <col min="81" max="81" width="9.1640625" style="84" bestFit="1" customWidth="1"/>
    <col min="82" max="83" width="4.1640625" style="84" customWidth="1"/>
    <col min="84" max="84" width="25.1640625" style="84" customWidth="1"/>
    <col min="85" max="85" width="10.1640625" style="84" bestFit="1" customWidth="1"/>
    <col min="86" max="86" width="9.1640625" style="84" bestFit="1" customWidth="1"/>
    <col min="87" max="87" width="10.1640625" style="84" bestFit="1" customWidth="1"/>
    <col min="88" max="88" width="9.1640625" style="84" bestFit="1" customWidth="1"/>
    <col min="89" max="89" width="10.1640625" style="84" bestFit="1" customWidth="1"/>
    <col min="90" max="90" width="9.1640625" style="84" bestFit="1" customWidth="1"/>
    <col min="91" max="91" width="10.1640625" style="84" bestFit="1" customWidth="1"/>
    <col min="92" max="92" width="9.1640625" style="84" bestFit="1" customWidth="1"/>
    <col min="93" max="95" width="10.1640625" style="84" bestFit="1" customWidth="1"/>
    <col min="96" max="96" width="9.1640625" style="84" bestFit="1" customWidth="1"/>
    <col min="97" max="97" width="10.25" style="84" customWidth="1"/>
    <col min="98" max="102" width="10.1640625" style="84" bestFit="1" customWidth="1"/>
    <col min="103" max="104" width="4.1640625" style="84" customWidth="1"/>
    <col min="105" max="105" width="25.1640625" style="84" customWidth="1"/>
    <col min="106" max="106" width="10.1640625" style="84" bestFit="1" customWidth="1"/>
    <col min="107" max="108" width="9.1640625" style="84" bestFit="1" customWidth="1"/>
    <col min="109" max="109" width="10.1640625" style="84" bestFit="1" customWidth="1"/>
    <col min="110" max="111" width="9.1640625" style="84" bestFit="1" customWidth="1"/>
    <col min="112" max="115" width="10.1640625" style="84" bestFit="1" customWidth="1"/>
    <col min="116" max="117" width="9.1640625" style="84" bestFit="1" customWidth="1"/>
    <col min="118" max="119" width="10.1640625" style="84" bestFit="1" customWidth="1"/>
    <col min="120" max="120" width="9.1640625" style="84" bestFit="1" customWidth="1"/>
    <col min="121" max="121" width="10.1640625" style="84" bestFit="1" customWidth="1"/>
    <col min="122" max="122" width="9.1640625" style="84" bestFit="1" customWidth="1"/>
    <col min="123" max="127" width="10.1640625" style="84" bestFit="1" customWidth="1"/>
    <col min="128" max="128" width="9.1640625" style="84" bestFit="1" customWidth="1"/>
    <col min="129" max="130" width="10.1640625" style="84" bestFit="1" customWidth="1"/>
    <col min="131" max="132" width="9.1640625" style="84" bestFit="1" customWidth="1"/>
    <col min="133" max="133" width="10.1640625" style="84" bestFit="1" customWidth="1"/>
    <col min="134" max="134" width="9.1640625" style="84" bestFit="1" customWidth="1"/>
    <col min="135" max="139" width="10.1640625" style="84" bestFit="1" customWidth="1"/>
    <col min="140" max="141" width="9.1640625" style="84" bestFit="1" customWidth="1"/>
    <col min="142" max="145" width="10.1640625" style="84" bestFit="1" customWidth="1"/>
    <col min="146" max="147" width="9.1640625" style="84" bestFit="1" customWidth="1"/>
    <col min="148" max="148" width="10.1640625" style="84" bestFit="1" customWidth="1"/>
    <col min="149" max="149" width="9.1640625" style="84" bestFit="1" customWidth="1"/>
    <col min="150" max="156" width="10.1640625" style="84" bestFit="1" customWidth="1"/>
    <col min="157" max="16384" width="8.6640625" style="84"/>
  </cols>
  <sheetData>
    <row r="1" spans="1:156">
      <c r="A1" s="84" t="s">
        <v>268</v>
      </c>
    </row>
    <row r="2" spans="1:156">
      <c r="A2" s="84" t="s">
        <v>273</v>
      </c>
    </row>
    <row r="3" spans="1:156">
      <c r="D3" s="84" t="s">
        <v>0</v>
      </c>
      <c r="F3" s="84" t="s">
        <v>18</v>
      </c>
      <c r="K3" s="84" t="s">
        <v>289</v>
      </c>
      <c r="P3" s="84" t="s">
        <v>295</v>
      </c>
      <c r="R3" s="84" t="s">
        <v>302</v>
      </c>
      <c r="W3" s="84" t="s">
        <v>303</v>
      </c>
      <c r="Y3" s="84" t="s">
        <v>304</v>
      </c>
      <c r="AD3" s="84" t="s">
        <v>305</v>
      </c>
      <c r="AI3" s="84" t="s">
        <v>306</v>
      </c>
      <c r="AK3" s="84" t="s">
        <v>308</v>
      </c>
      <c r="AM3" s="84" t="s">
        <v>310</v>
      </c>
      <c r="AO3" s="84" t="s">
        <v>311</v>
      </c>
      <c r="AT3" s="84" t="s">
        <v>312</v>
      </c>
      <c r="AV3" s="84" t="s">
        <v>316</v>
      </c>
      <c r="AX3" s="84" t="s">
        <v>317</v>
      </c>
      <c r="AZ3" s="84" t="s">
        <v>318</v>
      </c>
      <c r="BB3" s="84" t="s">
        <v>319</v>
      </c>
      <c r="BD3" s="84" t="s">
        <v>320</v>
      </c>
      <c r="BF3" s="84" t="s">
        <v>321</v>
      </c>
      <c r="BK3" s="84" t="s">
        <v>38</v>
      </c>
      <c r="BM3" s="84" t="s">
        <v>39</v>
      </c>
      <c r="BO3" s="86" t="s">
        <v>322</v>
      </c>
      <c r="BQ3" s="84" t="s">
        <v>323</v>
      </c>
      <c r="BS3" s="84" t="s">
        <v>42</v>
      </c>
      <c r="BX3" s="84" t="s">
        <v>43</v>
      </c>
      <c r="BZ3" s="84" t="s">
        <v>45</v>
      </c>
      <c r="CB3" s="84" t="s">
        <v>46</v>
      </c>
      <c r="CG3" s="84" t="s">
        <v>47</v>
      </c>
      <c r="CI3" s="84" t="s">
        <v>48</v>
      </c>
      <c r="CK3" s="84" t="s">
        <v>49</v>
      </c>
      <c r="CM3" s="84" t="s">
        <v>50</v>
      </c>
      <c r="CO3" s="84" t="s">
        <v>51</v>
      </c>
      <c r="CQ3" s="84" t="s">
        <v>52</v>
      </c>
      <c r="CS3" s="84" t="s">
        <v>53</v>
      </c>
      <c r="CU3" s="84" t="s">
        <v>54</v>
      </c>
      <c r="CW3" s="84" t="s">
        <v>59</v>
      </c>
      <c r="DB3" s="88" t="s">
        <v>61</v>
      </c>
      <c r="DE3" s="88" t="s">
        <v>62</v>
      </c>
      <c r="DH3" s="88" t="s">
        <v>63</v>
      </c>
      <c r="DK3" s="88" t="s">
        <v>64</v>
      </c>
      <c r="DN3" s="88" t="s">
        <v>65</v>
      </c>
      <c r="DQ3" s="88" t="s">
        <v>89</v>
      </c>
      <c r="DT3" s="88" t="s">
        <v>90</v>
      </c>
      <c r="DW3" s="88" t="s">
        <v>91</v>
      </c>
      <c r="DZ3" s="88" t="s">
        <v>148</v>
      </c>
      <c r="EC3" s="88" t="s">
        <v>149</v>
      </c>
      <c r="EF3" s="88" t="s">
        <v>150</v>
      </c>
      <c r="EI3" s="88" t="s">
        <v>151</v>
      </c>
      <c r="EL3" s="88" t="s">
        <v>152</v>
      </c>
      <c r="EO3" s="88" t="s">
        <v>153</v>
      </c>
      <c r="ER3" s="88" t="s">
        <v>154</v>
      </c>
      <c r="EU3" s="88" t="s">
        <v>155</v>
      </c>
      <c r="EX3" s="88" t="s">
        <v>156</v>
      </c>
    </row>
    <row r="4" spans="1:156">
      <c r="D4" s="84" t="s">
        <v>176</v>
      </c>
      <c r="E4" s="84" t="s">
        <v>283</v>
      </c>
      <c r="F4" s="84" t="s">
        <v>176</v>
      </c>
      <c r="G4" s="84" t="s">
        <v>283</v>
      </c>
      <c r="K4" s="84" t="s">
        <v>176</v>
      </c>
      <c r="L4" s="84" t="s">
        <v>283</v>
      </c>
      <c r="P4" s="84" t="s">
        <v>176</v>
      </c>
      <c r="Q4" s="84" t="s">
        <v>283</v>
      </c>
      <c r="R4" s="84" t="s">
        <v>176</v>
      </c>
      <c r="S4" s="84" t="s">
        <v>283</v>
      </c>
      <c r="W4" s="84" t="s">
        <v>176</v>
      </c>
      <c r="X4" s="84" t="s">
        <v>283</v>
      </c>
      <c r="Y4" s="84" t="s">
        <v>176</v>
      </c>
      <c r="Z4" s="84" t="s">
        <v>283</v>
      </c>
      <c r="AD4" s="84" t="s">
        <v>176</v>
      </c>
      <c r="AE4" s="84" t="s">
        <v>283</v>
      </c>
      <c r="AI4" s="84" t="s">
        <v>176</v>
      </c>
      <c r="AJ4" s="84" t="s">
        <v>283</v>
      </c>
      <c r="AK4" s="84" t="s">
        <v>176</v>
      </c>
      <c r="AL4" s="84" t="s">
        <v>283</v>
      </c>
      <c r="AM4" s="84" t="s">
        <v>176</v>
      </c>
      <c r="AN4" s="84" t="s">
        <v>283</v>
      </c>
      <c r="AO4" s="84" t="s">
        <v>176</v>
      </c>
      <c r="AP4" s="84" t="s">
        <v>283</v>
      </c>
      <c r="AT4" s="84" t="s">
        <v>176</v>
      </c>
      <c r="AU4" s="84" t="s">
        <v>283</v>
      </c>
      <c r="AV4" s="84" t="s">
        <v>176</v>
      </c>
      <c r="AW4" s="84" t="s">
        <v>283</v>
      </c>
      <c r="AX4" s="84" t="s">
        <v>176</v>
      </c>
      <c r="AY4" s="84" t="s">
        <v>283</v>
      </c>
      <c r="AZ4" s="84" t="s">
        <v>176</v>
      </c>
      <c r="BA4" s="84" t="s">
        <v>283</v>
      </c>
      <c r="BB4" s="84" t="s">
        <v>176</v>
      </c>
      <c r="BC4" s="84" t="s">
        <v>283</v>
      </c>
      <c r="BD4" s="84" t="s">
        <v>176</v>
      </c>
      <c r="BE4" s="84" t="s">
        <v>283</v>
      </c>
      <c r="BF4" s="84" t="s">
        <v>176</v>
      </c>
      <c r="BG4" s="84" t="s">
        <v>283</v>
      </c>
      <c r="BK4" s="84" t="s">
        <v>176</v>
      </c>
      <c r="BL4" s="84" t="s">
        <v>283</v>
      </c>
      <c r="BM4" s="84" t="s">
        <v>176</v>
      </c>
      <c r="BN4" s="84" t="s">
        <v>283</v>
      </c>
      <c r="BO4" s="86" t="s">
        <v>176</v>
      </c>
      <c r="BP4" s="86" t="s">
        <v>283</v>
      </c>
      <c r="BQ4" s="84" t="s">
        <v>176</v>
      </c>
      <c r="BR4" s="84" t="s">
        <v>283</v>
      </c>
      <c r="BS4" s="84" t="s">
        <v>176</v>
      </c>
      <c r="BT4" s="84" t="s">
        <v>283</v>
      </c>
      <c r="BX4" s="84" t="s">
        <v>176</v>
      </c>
      <c r="BY4" s="84" t="s">
        <v>283</v>
      </c>
      <c r="BZ4" s="84" t="s">
        <v>176</v>
      </c>
      <c r="CA4" s="84" t="s">
        <v>283</v>
      </c>
      <c r="CB4" s="84" t="s">
        <v>176</v>
      </c>
      <c r="CC4" s="84" t="s">
        <v>283</v>
      </c>
      <c r="CG4" s="84" t="s">
        <v>176</v>
      </c>
      <c r="CH4" s="84" t="s">
        <v>283</v>
      </c>
      <c r="CI4" s="84" t="s">
        <v>176</v>
      </c>
      <c r="CJ4" s="84" t="s">
        <v>283</v>
      </c>
      <c r="CK4" s="84" t="s">
        <v>176</v>
      </c>
      <c r="CL4" s="84" t="s">
        <v>283</v>
      </c>
      <c r="CM4" s="84" t="s">
        <v>176</v>
      </c>
      <c r="CN4" s="84" t="s">
        <v>283</v>
      </c>
      <c r="CO4" s="84" t="s">
        <v>176</v>
      </c>
      <c r="CP4" s="84" t="s">
        <v>283</v>
      </c>
      <c r="CQ4" s="84" t="s">
        <v>176</v>
      </c>
      <c r="CR4" s="84" t="s">
        <v>283</v>
      </c>
      <c r="CS4" s="84" t="s">
        <v>176</v>
      </c>
      <c r="CT4" s="84" t="s">
        <v>283</v>
      </c>
      <c r="CU4" s="84" t="s">
        <v>176</v>
      </c>
      <c r="CV4" s="84" t="s">
        <v>283</v>
      </c>
      <c r="CW4" s="84" t="s">
        <v>176</v>
      </c>
      <c r="CX4" s="84" t="s">
        <v>283</v>
      </c>
      <c r="DB4" s="88" t="s">
        <v>176</v>
      </c>
      <c r="DC4" s="84" t="s">
        <v>283</v>
      </c>
      <c r="DD4" s="84" t="s">
        <v>328</v>
      </c>
      <c r="DE4" s="88" t="s">
        <v>176</v>
      </c>
      <c r="DF4" s="84" t="s">
        <v>283</v>
      </c>
      <c r="DG4" s="84" t="s">
        <v>328</v>
      </c>
      <c r="DH4" s="88" t="s">
        <v>176</v>
      </c>
      <c r="DI4" s="84" t="s">
        <v>283</v>
      </c>
      <c r="DJ4" s="84" t="s">
        <v>328</v>
      </c>
      <c r="DK4" s="88" t="s">
        <v>176</v>
      </c>
      <c r="DL4" s="84" t="s">
        <v>283</v>
      </c>
      <c r="DM4" s="84" t="s">
        <v>328</v>
      </c>
      <c r="DN4" s="88" t="s">
        <v>176</v>
      </c>
      <c r="DO4" s="84" t="s">
        <v>283</v>
      </c>
      <c r="DP4" s="84" t="s">
        <v>328</v>
      </c>
      <c r="DQ4" s="88" t="s">
        <v>176</v>
      </c>
      <c r="DR4" s="84" t="s">
        <v>283</v>
      </c>
      <c r="DS4" s="84" t="s">
        <v>328</v>
      </c>
      <c r="DT4" s="88" t="s">
        <v>176</v>
      </c>
      <c r="DU4" s="84" t="s">
        <v>283</v>
      </c>
      <c r="DV4" s="84" t="s">
        <v>328</v>
      </c>
      <c r="DW4" s="88" t="s">
        <v>176</v>
      </c>
      <c r="DX4" s="84" t="s">
        <v>283</v>
      </c>
      <c r="DY4" s="84" t="s">
        <v>328</v>
      </c>
      <c r="DZ4" s="88" t="s">
        <v>176</v>
      </c>
      <c r="EA4" s="84" t="s">
        <v>283</v>
      </c>
      <c r="EB4" s="84" t="s">
        <v>328</v>
      </c>
      <c r="EC4" s="88" t="s">
        <v>176</v>
      </c>
      <c r="ED4" s="84" t="s">
        <v>283</v>
      </c>
      <c r="EE4" s="84" t="s">
        <v>328</v>
      </c>
      <c r="EF4" s="88" t="s">
        <v>176</v>
      </c>
      <c r="EG4" s="84" t="s">
        <v>283</v>
      </c>
      <c r="EH4" s="84" t="s">
        <v>328</v>
      </c>
      <c r="EI4" s="88" t="s">
        <v>176</v>
      </c>
      <c r="EJ4" s="84" t="s">
        <v>283</v>
      </c>
      <c r="EK4" s="84" t="s">
        <v>328</v>
      </c>
      <c r="EL4" s="88" t="s">
        <v>176</v>
      </c>
      <c r="EM4" s="84" t="s">
        <v>283</v>
      </c>
      <c r="EN4" s="84" t="s">
        <v>328</v>
      </c>
      <c r="EO4" s="88" t="s">
        <v>176</v>
      </c>
      <c r="EP4" s="84" t="s">
        <v>283</v>
      </c>
      <c r="EQ4" s="84" t="s">
        <v>328</v>
      </c>
      <c r="ER4" s="88" t="s">
        <v>176</v>
      </c>
      <c r="ES4" s="84" t="s">
        <v>283</v>
      </c>
      <c r="ET4" s="84" t="s">
        <v>328</v>
      </c>
      <c r="EU4" s="88" t="s">
        <v>176</v>
      </c>
      <c r="EV4" s="84" t="s">
        <v>283</v>
      </c>
      <c r="EW4" s="84" t="s">
        <v>328</v>
      </c>
      <c r="EX4" s="88" t="s">
        <v>176</v>
      </c>
      <c r="EY4" s="84" t="s">
        <v>283</v>
      </c>
      <c r="EZ4" s="84" t="s">
        <v>328</v>
      </c>
    </row>
    <row r="5" spans="1:156" s="83" customFormat="1">
      <c r="A5" s="83" t="s">
        <v>269</v>
      </c>
      <c r="D5" s="83">
        <v>766950</v>
      </c>
      <c r="E5" s="83">
        <v>651728</v>
      </c>
      <c r="F5" s="83">
        <v>830285</v>
      </c>
      <c r="G5" s="83">
        <v>735325</v>
      </c>
      <c r="H5" s="83" t="s">
        <v>269</v>
      </c>
      <c r="K5" s="83">
        <v>920074</v>
      </c>
      <c r="L5" s="83">
        <v>828422</v>
      </c>
      <c r="M5" s="83" t="s">
        <v>269</v>
      </c>
      <c r="P5" s="83">
        <v>1038500</v>
      </c>
      <c r="Q5" s="83">
        <v>964600</v>
      </c>
      <c r="R5" s="83">
        <v>1158600</v>
      </c>
      <c r="S5" s="83">
        <v>1061400</v>
      </c>
      <c r="T5" s="83" t="s">
        <v>269</v>
      </c>
      <c r="W5" s="83">
        <v>1402300</v>
      </c>
      <c r="X5" s="83">
        <v>1438100</v>
      </c>
      <c r="Y5" s="83">
        <v>1584500</v>
      </c>
      <c r="Z5" s="83">
        <v>1450200</v>
      </c>
      <c r="AA5" s="83" t="s">
        <v>269</v>
      </c>
      <c r="AD5" s="83">
        <v>1788100</v>
      </c>
      <c r="AE5" s="83">
        <v>1632300</v>
      </c>
      <c r="AF5" s="83" t="s">
        <v>269</v>
      </c>
      <c r="AI5" s="83">
        <v>2099700</v>
      </c>
      <c r="AJ5" s="83">
        <v>1887600</v>
      </c>
      <c r="AK5" s="83">
        <v>2570500</v>
      </c>
      <c r="AL5" s="83">
        <v>2276200</v>
      </c>
      <c r="AM5" s="83">
        <v>2986000</v>
      </c>
      <c r="AN5" s="83">
        <v>2939000</v>
      </c>
      <c r="AO5" s="83">
        <v>3328000</v>
      </c>
      <c r="AP5" s="83">
        <v>3192000</v>
      </c>
      <c r="AQ5" s="83" t="s">
        <v>269</v>
      </c>
      <c r="AT5" s="83">
        <v>3654000</v>
      </c>
      <c r="AU5" s="83">
        <v>3557000</v>
      </c>
      <c r="AV5" s="83">
        <v>3874000</v>
      </c>
      <c r="AW5" s="83">
        <v>3849000</v>
      </c>
      <c r="AX5" s="83">
        <v>4134000</v>
      </c>
      <c r="AY5" s="83">
        <v>4061000</v>
      </c>
      <c r="AZ5" s="83">
        <v>4493000</v>
      </c>
      <c r="BA5" s="83">
        <v>4629000</v>
      </c>
      <c r="BB5" s="83">
        <v>4795000</v>
      </c>
      <c r="BC5" s="83">
        <v>4510000</v>
      </c>
      <c r="BD5" s="83">
        <v>5024000</v>
      </c>
      <c r="BE5" s="83">
        <v>4792000</v>
      </c>
      <c r="BF5" s="83">
        <v>5261000</v>
      </c>
      <c r="BG5" s="83">
        <v>5096000</v>
      </c>
      <c r="BH5" s="83" t="s">
        <v>269</v>
      </c>
      <c r="BK5" s="83">
        <v>5453000</v>
      </c>
      <c r="BL5" s="83">
        <v>5349000</v>
      </c>
      <c r="BM5" s="83">
        <v>5655000</v>
      </c>
      <c r="BN5" s="83">
        <v>5482000</v>
      </c>
      <c r="BO5" s="87">
        <v>5851000</v>
      </c>
      <c r="BP5" s="87">
        <v>5338000</v>
      </c>
      <c r="BQ5" s="83">
        <v>6069000</v>
      </c>
      <c r="BR5" s="83">
        <v>5430000</v>
      </c>
      <c r="BS5" s="83">
        <v>6210000</v>
      </c>
      <c r="BT5" s="83">
        <v>5595000</v>
      </c>
      <c r="BU5" s="83" t="s">
        <v>269</v>
      </c>
      <c r="BX5" s="83">
        <v>6523000</v>
      </c>
      <c r="BY5" s="83">
        <v>5815000</v>
      </c>
      <c r="BZ5" s="83">
        <v>6941000</v>
      </c>
      <c r="CA5" s="83">
        <v>6473000</v>
      </c>
      <c r="CB5" s="83">
        <v>7300000</v>
      </c>
      <c r="CC5" s="83">
        <v>6269000</v>
      </c>
      <c r="CD5" s="83" t="s">
        <v>269</v>
      </c>
      <c r="CG5" s="83">
        <v>7656000</v>
      </c>
      <c r="CH5" s="83">
        <v>7001000</v>
      </c>
      <c r="CI5" s="83">
        <v>7712000</v>
      </c>
      <c r="CJ5" s="83">
        <v>6945000</v>
      </c>
      <c r="CK5" s="83">
        <v>7670000</v>
      </c>
      <c r="CL5" s="83">
        <v>7190000</v>
      </c>
      <c r="CM5" s="83">
        <v>7796000</v>
      </c>
      <c r="CN5" s="83">
        <v>7707000</v>
      </c>
      <c r="CO5" s="83">
        <v>7808000</v>
      </c>
      <c r="CP5" s="83">
        <v>7346000</v>
      </c>
      <c r="CQ5" s="83">
        <v>7786000</v>
      </c>
      <c r="CR5" s="83">
        <v>7438000</v>
      </c>
      <c r="CS5" s="83">
        <v>8079000</v>
      </c>
      <c r="CT5" s="83">
        <v>7348000</v>
      </c>
      <c r="CU5" s="83">
        <v>7871000</v>
      </c>
      <c r="CV5" s="83">
        <v>7588000</v>
      </c>
      <c r="CW5" s="83">
        <v>7695000</v>
      </c>
      <c r="CX5" s="83">
        <v>7286000</v>
      </c>
      <c r="CY5" s="83" t="s">
        <v>269</v>
      </c>
      <c r="DB5" s="89">
        <v>7480000</v>
      </c>
      <c r="DC5" s="83">
        <v>7060000</v>
      </c>
      <c r="DD5" s="83">
        <v>7170000</v>
      </c>
      <c r="DE5" s="83">
        <v>7210000</v>
      </c>
      <c r="DF5" s="83">
        <v>6820000</v>
      </c>
      <c r="DG5" s="83">
        <v>7170000</v>
      </c>
      <c r="DH5" s="83">
        <v>7300000</v>
      </c>
      <c r="DI5" s="83">
        <v>7200000</v>
      </c>
      <c r="DJ5" s="83">
        <v>7230000</v>
      </c>
      <c r="DK5" s="83">
        <v>7190000</v>
      </c>
      <c r="DL5" s="83">
        <v>6460000</v>
      </c>
      <c r="DM5" s="83">
        <v>6990000</v>
      </c>
      <c r="DN5" s="83">
        <v>7130000</v>
      </c>
      <c r="DO5" s="83">
        <v>6850000</v>
      </c>
      <c r="DP5" s="83">
        <v>6640000</v>
      </c>
      <c r="DQ5" s="83">
        <v>7180000</v>
      </c>
      <c r="DR5" s="83">
        <v>6750000</v>
      </c>
      <c r="DS5" s="83">
        <v>7060000</v>
      </c>
      <c r="DT5" s="83">
        <v>7170000</v>
      </c>
      <c r="DU5" s="83">
        <v>6640000</v>
      </c>
      <c r="DV5" s="83">
        <v>6770000</v>
      </c>
      <c r="DW5" s="83">
        <v>7090000</v>
      </c>
      <c r="DX5" s="83">
        <v>6350000</v>
      </c>
      <c r="DY5" s="83">
        <v>6090000</v>
      </c>
      <c r="DZ5" s="83">
        <v>6970000</v>
      </c>
      <c r="EA5" s="83">
        <v>6480000</v>
      </c>
      <c r="EB5" s="83">
        <v>5970000</v>
      </c>
      <c r="EC5" s="83">
        <v>6890000</v>
      </c>
      <c r="ED5" s="83">
        <v>6640000</v>
      </c>
      <c r="EE5" s="83">
        <v>7180000</v>
      </c>
      <c r="EF5" s="83">
        <v>6910000</v>
      </c>
      <c r="EG5" s="83">
        <v>6580000</v>
      </c>
      <c r="EH5" s="83">
        <v>6870000</v>
      </c>
      <c r="EI5" s="83">
        <v>7080000</v>
      </c>
      <c r="EJ5" s="83">
        <v>6440000</v>
      </c>
      <c r="EK5" s="83">
        <v>6110000</v>
      </c>
      <c r="EL5" s="83">
        <v>7020000</v>
      </c>
      <c r="EM5" s="83">
        <v>6100000</v>
      </c>
      <c r="EN5" s="83">
        <v>6570000</v>
      </c>
      <c r="EO5" s="83">
        <v>7090000</v>
      </c>
      <c r="EP5" s="83">
        <v>6410000</v>
      </c>
      <c r="EQ5" s="83">
        <v>6840000</v>
      </c>
      <c r="ER5" s="83">
        <v>7150000</v>
      </c>
      <c r="ES5" s="83">
        <v>6550000</v>
      </c>
      <c r="ET5" s="83">
        <v>7130000</v>
      </c>
      <c r="EU5" s="83">
        <v>7220000</v>
      </c>
      <c r="EV5" s="83">
        <v>6640000</v>
      </c>
      <c r="EW5" s="83">
        <v>7500000</v>
      </c>
      <c r="EX5" s="83">
        <v>7290000</v>
      </c>
      <c r="EY5" s="83">
        <v>6670000</v>
      </c>
      <c r="EZ5" s="83">
        <v>7440000</v>
      </c>
    </row>
    <row r="6" spans="1:156" s="83" customFormat="1">
      <c r="A6" s="83" t="s">
        <v>270</v>
      </c>
      <c r="D6" s="83">
        <v>685920</v>
      </c>
      <c r="E6" s="83">
        <v>415078</v>
      </c>
      <c r="F6" s="83">
        <v>679929</v>
      </c>
      <c r="G6" s="83">
        <v>565226</v>
      </c>
      <c r="H6" s="83" t="s">
        <v>270</v>
      </c>
      <c r="K6" s="83">
        <v>730795</v>
      </c>
      <c r="L6" s="83">
        <v>569092</v>
      </c>
      <c r="M6" s="83" t="s">
        <v>270</v>
      </c>
      <c r="P6" s="83">
        <v>900700</v>
      </c>
      <c r="Q6" s="83">
        <v>591000</v>
      </c>
      <c r="R6" s="83">
        <v>1129300</v>
      </c>
      <c r="S6" s="83">
        <v>844100</v>
      </c>
      <c r="T6" s="83" t="s">
        <v>270</v>
      </c>
      <c r="W6" s="83">
        <v>1262300</v>
      </c>
      <c r="X6" s="83">
        <v>1036400</v>
      </c>
      <c r="Y6" s="83">
        <v>1419100</v>
      </c>
      <c r="Z6" s="83">
        <v>1066700</v>
      </c>
      <c r="AA6" s="83" t="s">
        <v>270</v>
      </c>
      <c r="AD6" s="83">
        <v>1730400</v>
      </c>
      <c r="AE6" s="83">
        <v>1223800</v>
      </c>
      <c r="AF6" s="83" t="s">
        <v>270</v>
      </c>
      <c r="AI6" s="83">
        <v>1935300</v>
      </c>
      <c r="AJ6" s="83">
        <v>1301400</v>
      </c>
      <c r="AK6" s="83">
        <v>2252000</v>
      </c>
      <c r="AL6" s="83">
        <v>1650400</v>
      </c>
      <c r="AM6" s="83">
        <v>2686000</v>
      </c>
      <c r="AN6" s="83">
        <v>1950000</v>
      </c>
      <c r="AO6" s="83">
        <v>3151000</v>
      </c>
      <c r="AP6" s="83">
        <v>2235000</v>
      </c>
      <c r="AQ6" s="83" t="s">
        <v>270</v>
      </c>
      <c r="AT6" s="83">
        <v>3486000</v>
      </c>
      <c r="AU6" s="83">
        <v>2655000</v>
      </c>
      <c r="AV6" s="83">
        <v>3722000</v>
      </c>
      <c r="AW6" s="83">
        <v>3020000</v>
      </c>
      <c r="AX6" s="83">
        <v>4023000</v>
      </c>
      <c r="AY6" s="83">
        <v>3681000</v>
      </c>
      <c r="AZ6" s="83">
        <v>4734000</v>
      </c>
      <c r="BA6" s="83">
        <v>4346000</v>
      </c>
      <c r="BB6" s="83">
        <v>5512000</v>
      </c>
      <c r="BC6" s="83">
        <v>4492000</v>
      </c>
      <c r="BD6" s="83">
        <v>5911000</v>
      </c>
      <c r="BE6" s="83">
        <v>4809000</v>
      </c>
      <c r="BF6" s="83">
        <v>6108000</v>
      </c>
      <c r="BG6" s="83">
        <v>5170000</v>
      </c>
      <c r="BH6" s="83" t="s">
        <v>270</v>
      </c>
      <c r="BK6" s="83">
        <v>6489000</v>
      </c>
      <c r="BL6" s="83">
        <v>6257000</v>
      </c>
      <c r="BM6" s="83">
        <v>6920000</v>
      </c>
      <c r="BN6" s="83">
        <v>4989000</v>
      </c>
      <c r="BO6" s="87">
        <v>7329000</v>
      </c>
      <c r="BP6" s="87">
        <v>5051000</v>
      </c>
      <c r="BQ6" s="83">
        <v>8194000</v>
      </c>
      <c r="BR6" s="83">
        <v>5726000</v>
      </c>
      <c r="BS6" s="83">
        <v>8931000</v>
      </c>
      <c r="BT6" s="83">
        <v>7295000</v>
      </c>
      <c r="BU6" s="83" t="s">
        <v>270</v>
      </c>
      <c r="BX6" s="83">
        <v>9946000</v>
      </c>
      <c r="BY6" s="83">
        <v>7533000</v>
      </c>
      <c r="BZ6" s="83">
        <v>10507000</v>
      </c>
      <c r="CA6" s="83">
        <v>6892000</v>
      </c>
      <c r="CB6" s="83">
        <v>11283000</v>
      </c>
      <c r="CC6" s="83">
        <v>6819000</v>
      </c>
      <c r="CD6" s="83" t="s">
        <v>270</v>
      </c>
      <c r="CG6" s="83">
        <v>11867000</v>
      </c>
      <c r="CH6" s="83">
        <v>8373000</v>
      </c>
      <c r="CI6" s="83">
        <v>12358000</v>
      </c>
      <c r="CJ6" s="83">
        <v>8522000</v>
      </c>
      <c r="CK6" s="83">
        <v>12343000</v>
      </c>
      <c r="CL6" s="83">
        <v>8388000</v>
      </c>
      <c r="CM6" s="83">
        <v>12613000</v>
      </c>
      <c r="CN6" s="83">
        <v>9605000</v>
      </c>
      <c r="CO6" s="83">
        <v>12791000</v>
      </c>
      <c r="CP6" s="83">
        <v>10380000</v>
      </c>
      <c r="CQ6" s="83">
        <v>12500000</v>
      </c>
      <c r="CR6" s="83">
        <v>9996000</v>
      </c>
      <c r="CS6" s="83">
        <v>13517000</v>
      </c>
      <c r="CT6" s="83">
        <v>10850000</v>
      </c>
      <c r="CU6" s="83">
        <v>13927000</v>
      </c>
      <c r="CV6" s="83">
        <v>10192000</v>
      </c>
      <c r="CW6" s="83">
        <v>13558000</v>
      </c>
      <c r="CX6" s="83">
        <v>12070000</v>
      </c>
      <c r="CY6" s="83" t="s">
        <v>270</v>
      </c>
      <c r="DB6" s="89">
        <v>12800000</v>
      </c>
      <c r="DC6" s="83">
        <v>9890000</v>
      </c>
      <c r="DD6" s="83">
        <v>8900000</v>
      </c>
      <c r="DE6" s="83">
        <v>12920000</v>
      </c>
      <c r="DF6" s="83">
        <v>9310000</v>
      </c>
      <c r="DG6" s="83">
        <v>9090000</v>
      </c>
      <c r="DH6" s="83">
        <v>12730000</v>
      </c>
      <c r="DI6" s="83">
        <v>10550000</v>
      </c>
      <c r="DJ6" s="83">
        <v>11770000</v>
      </c>
      <c r="DK6" s="83">
        <v>12920000</v>
      </c>
      <c r="DL6" s="83">
        <v>9980000</v>
      </c>
      <c r="DM6" s="83">
        <v>9250000</v>
      </c>
      <c r="DN6" s="83">
        <v>12640000</v>
      </c>
      <c r="DO6" s="83">
        <v>10760000</v>
      </c>
      <c r="DP6" s="83">
        <v>9910000</v>
      </c>
      <c r="DQ6" s="83">
        <v>12680000</v>
      </c>
      <c r="DR6" s="83">
        <v>8580000</v>
      </c>
      <c r="DS6" s="83">
        <v>11590000</v>
      </c>
      <c r="DT6" s="83">
        <v>12500000</v>
      </c>
      <c r="DU6" s="83">
        <v>10890000</v>
      </c>
      <c r="DV6" s="83">
        <v>10430000</v>
      </c>
      <c r="DW6" s="83">
        <v>12030000</v>
      </c>
      <c r="DX6" s="83">
        <v>8880000</v>
      </c>
      <c r="DY6" s="83">
        <v>12800000</v>
      </c>
      <c r="DZ6" s="83">
        <v>12440000</v>
      </c>
      <c r="EA6" s="83">
        <v>9050000</v>
      </c>
      <c r="EB6" s="83">
        <v>8900000</v>
      </c>
      <c r="EC6" s="83">
        <v>12330000</v>
      </c>
      <c r="ED6" s="83">
        <v>9930000</v>
      </c>
      <c r="EE6" s="83">
        <v>12060000</v>
      </c>
      <c r="EF6" s="83">
        <v>12330000</v>
      </c>
      <c r="EG6" s="83">
        <v>10330000</v>
      </c>
      <c r="EH6" s="83">
        <v>10580000</v>
      </c>
      <c r="EI6" s="83">
        <v>12440000</v>
      </c>
      <c r="EJ6" s="83">
        <v>9750000</v>
      </c>
      <c r="EK6" s="83">
        <v>9730000</v>
      </c>
      <c r="EL6" s="83">
        <v>12900000</v>
      </c>
      <c r="EM6" s="83">
        <v>10460000</v>
      </c>
      <c r="EN6" s="83">
        <v>10470000</v>
      </c>
      <c r="EO6" s="83">
        <v>13090000</v>
      </c>
      <c r="EP6" s="83">
        <v>9520000</v>
      </c>
      <c r="EQ6" s="83">
        <v>8720000</v>
      </c>
      <c r="ER6" s="83">
        <v>12990000</v>
      </c>
      <c r="ES6" s="83">
        <v>8910000</v>
      </c>
      <c r="ET6" s="83">
        <v>10520000</v>
      </c>
      <c r="EU6" s="83">
        <v>13270000</v>
      </c>
      <c r="EV6" s="83">
        <v>11500000</v>
      </c>
      <c r="EW6" s="83">
        <v>13120000</v>
      </c>
      <c r="EX6" s="83">
        <v>13200000</v>
      </c>
      <c r="EY6" s="83">
        <v>11470000</v>
      </c>
      <c r="EZ6" s="83">
        <v>11420000</v>
      </c>
    </row>
    <row r="7" spans="1:156" s="83" customFormat="1">
      <c r="B7" s="83" t="s">
        <v>271</v>
      </c>
      <c r="D7" s="83">
        <v>626036</v>
      </c>
      <c r="E7" s="83">
        <v>388140</v>
      </c>
      <c r="F7" s="83">
        <v>620957</v>
      </c>
      <c r="G7" s="83">
        <v>516744</v>
      </c>
      <c r="I7" s="83" t="s">
        <v>271</v>
      </c>
      <c r="K7" s="83">
        <v>665303</v>
      </c>
      <c r="L7" s="83">
        <v>554732</v>
      </c>
      <c r="N7" s="83" t="s">
        <v>271</v>
      </c>
      <c r="P7" s="83">
        <v>828200</v>
      </c>
      <c r="Q7" s="83">
        <v>558700</v>
      </c>
      <c r="R7" s="83">
        <v>1032400</v>
      </c>
      <c r="S7" s="83">
        <v>756200</v>
      </c>
      <c r="U7" s="83" t="s">
        <v>271</v>
      </c>
      <c r="W7" s="83">
        <v>1154300</v>
      </c>
      <c r="X7" s="83">
        <v>954800</v>
      </c>
      <c r="Y7" s="83">
        <v>1318200</v>
      </c>
      <c r="Z7" s="83">
        <v>1019000</v>
      </c>
      <c r="AB7" s="83" t="s">
        <v>271</v>
      </c>
      <c r="AD7" s="83">
        <v>1604100</v>
      </c>
      <c r="AE7" s="83">
        <v>1158200</v>
      </c>
      <c r="AG7" s="83" t="s">
        <v>271</v>
      </c>
      <c r="AI7" s="83">
        <v>1804400</v>
      </c>
      <c r="AJ7" s="83">
        <v>1230100</v>
      </c>
      <c r="AK7" s="83">
        <v>2080600</v>
      </c>
      <c r="AL7" s="83">
        <v>1577100</v>
      </c>
      <c r="AM7" s="83">
        <v>2452000</v>
      </c>
      <c r="AN7" s="83">
        <v>1859000</v>
      </c>
      <c r="AO7" s="83">
        <v>2950000</v>
      </c>
      <c r="AP7" s="83">
        <v>2152000</v>
      </c>
      <c r="AR7" s="83" t="s">
        <v>271</v>
      </c>
      <c r="AT7" s="83">
        <v>3248000</v>
      </c>
      <c r="AU7" s="83">
        <v>2579000</v>
      </c>
      <c r="AV7" s="83">
        <v>3478000</v>
      </c>
      <c r="AW7" s="83">
        <v>2887000</v>
      </c>
      <c r="AX7" s="83">
        <v>3781000</v>
      </c>
      <c r="AY7" s="83">
        <v>3497000</v>
      </c>
      <c r="AZ7" s="83">
        <v>4472000</v>
      </c>
      <c r="BA7" s="83">
        <v>4189000</v>
      </c>
      <c r="BB7" s="83">
        <v>5239000</v>
      </c>
      <c r="BC7" s="83">
        <v>4298000</v>
      </c>
      <c r="BD7" s="83">
        <v>5646000</v>
      </c>
      <c r="BE7" s="83">
        <v>4551000</v>
      </c>
      <c r="BF7" s="83">
        <v>5822000</v>
      </c>
      <c r="BG7" s="83">
        <v>5016000</v>
      </c>
      <c r="BI7" s="83" t="s">
        <v>271</v>
      </c>
      <c r="BK7" s="83">
        <v>6158000</v>
      </c>
      <c r="BL7" s="83">
        <v>6031000</v>
      </c>
      <c r="BM7" s="83">
        <v>6580000</v>
      </c>
      <c r="BN7" s="83">
        <v>4716000</v>
      </c>
      <c r="BO7" s="87">
        <v>6983000</v>
      </c>
      <c r="BP7" s="87">
        <v>4835000</v>
      </c>
      <c r="BQ7" s="83">
        <v>7836000</v>
      </c>
      <c r="BR7" s="83">
        <v>5510000</v>
      </c>
      <c r="BS7" s="83">
        <v>8513000</v>
      </c>
      <c r="BT7" s="83">
        <v>7128000</v>
      </c>
      <c r="BV7" s="83" t="s">
        <v>271</v>
      </c>
      <c r="BX7" s="83">
        <v>9479000</v>
      </c>
      <c r="BY7" s="83">
        <v>7140000</v>
      </c>
      <c r="BZ7" s="83">
        <v>10097000</v>
      </c>
      <c r="CA7" s="83">
        <v>6367000</v>
      </c>
      <c r="CB7" s="83">
        <v>10823000</v>
      </c>
      <c r="CC7" s="83">
        <v>6591000</v>
      </c>
      <c r="CE7" s="83" t="s">
        <v>271</v>
      </c>
      <c r="CG7" s="83">
        <v>11308000</v>
      </c>
      <c r="CH7" s="83">
        <v>8168000</v>
      </c>
      <c r="CI7" s="83">
        <v>11828000</v>
      </c>
      <c r="CJ7" s="83">
        <v>8312000</v>
      </c>
      <c r="CK7" s="83">
        <v>11802000</v>
      </c>
      <c r="CL7" s="83">
        <v>8037000</v>
      </c>
      <c r="CM7" s="83">
        <v>12069000</v>
      </c>
      <c r="CN7" s="83">
        <v>9204000</v>
      </c>
      <c r="CO7" s="83">
        <v>12254000</v>
      </c>
      <c r="CP7" s="83">
        <v>10094000</v>
      </c>
      <c r="CQ7" s="83">
        <v>11970000</v>
      </c>
      <c r="CR7" s="83">
        <v>9731000</v>
      </c>
      <c r="CS7" s="83">
        <v>12890000</v>
      </c>
      <c r="CT7" s="83">
        <v>10489000</v>
      </c>
      <c r="CU7" s="83">
        <v>13357000</v>
      </c>
      <c r="CV7" s="83">
        <v>9776000</v>
      </c>
      <c r="CW7" s="83">
        <v>13004000</v>
      </c>
      <c r="CX7" s="83">
        <v>11836000</v>
      </c>
      <c r="CZ7" s="83" t="s">
        <v>271</v>
      </c>
      <c r="DB7" s="89">
        <v>12240000</v>
      </c>
      <c r="DC7" s="83">
        <v>9540000</v>
      </c>
      <c r="DD7" s="83">
        <v>8290000</v>
      </c>
      <c r="DE7" s="83">
        <v>12330000</v>
      </c>
      <c r="DF7" s="83">
        <v>8840000</v>
      </c>
      <c r="DG7" s="83">
        <v>8610000</v>
      </c>
      <c r="DH7" s="83">
        <v>12100000</v>
      </c>
      <c r="DI7" s="83">
        <v>10110000</v>
      </c>
      <c r="DJ7" s="83">
        <v>11090000</v>
      </c>
      <c r="DK7" s="83">
        <v>12250000</v>
      </c>
      <c r="DL7" s="83">
        <v>9510000</v>
      </c>
      <c r="DM7" s="83">
        <v>8860000</v>
      </c>
      <c r="DN7" s="83">
        <v>11980000</v>
      </c>
      <c r="DO7" s="83">
        <v>10340000</v>
      </c>
      <c r="DP7" s="83">
        <v>9750000</v>
      </c>
      <c r="DQ7" s="83">
        <v>12120000</v>
      </c>
      <c r="DR7" s="83">
        <v>8330000</v>
      </c>
      <c r="DS7" s="83">
        <v>11220000</v>
      </c>
      <c r="DT7" s="83">
        <v>11950000</v>
      </c>
      <c r="DU7" s="83">
        <v>10520000</v>
      </c>
      <c r="DV7" s="83">
        <v>10030000</v>
      </c>
      <c r="DW7" s="83">
        <v>11450000</v>
      </c>
      <c r="DX7" s="83">
        <v>8520000</v>
      </c>
      <c r="DY7" s="83">
        <v>12550000</v>
      </c>
      <c r="DZ7" s="83">
        <v>11790000</v>
      </c>
      <c r="EA7" s="83">
        <v>8630000</v>
      </c>
      <c r="EB7" s="83">
        <v>8430000</v>
      </c>
      <c r="EC7" s="83">
        <v>11790000</v>
      </c>
      <c r="ED7" s="83">
        <v>9330000</v>
      </c>
      <c r="EE7" s="83">
        <v>11580000</v>
      </c>
      <c r="EF7" s="83">
        <v>11770000</v>
      </c>
      <c r="EG7" s="83">
        <v>10040000</v>
      </c>
      <c r="EH7" s="83">
        <v>10060000</v>
      </c>
      <c r="EI7" s="83">
        <v>11810000</v>
      </c>
      <c r="EJ7" s="83">
        <v>9370000</v>
      </c>
      <c r="EK7" s="83">
        <v>9350000</v>
      </c>
      <c r="EL7" s="83">
        <v>12330000</v>
      </c>
      <c r="EM7" s="83">
        <v>10130000</v>
      </c>
      <c r="EN7" s="83">
        <v>10210000</v>
      </c>
      <c r="EO7" s="83">
        <v>12500000</v>
      </c>
      <c r="EP7" s="83">
        <v>9050000</v>
      </c>
      <c r="EQ7" s="83">
        <v>8380000</v>
      </c>
      <c r="ER7" s="83">
        <v>12410000</v>
      </c>
      <c r="ES7" s="83">
        <v>8650000</v>
      </c>
      <c r="ET7" s="83">
        <v>10090000</v>
      </c>
      <c r="EU7" s="83">
        <v>12740000</v>
      </c>
      <c r="EV7" s="83">
        <v>10980000</v>
      </c>
      <c r="EW7" s="83">
        <v>12630000</v>
      </c>
      <c r="EX7" s="83">
        <v>12600000</v>
      </c>
      <c r="EY7" s="83">
        <v>11130000</v>
      </c>
      <c r="EZ7" s="83">
        <v>11040000</v>
      </c>
    </row>
    <row r="8" spans="1:156" s="83" customFormat="1">
      <c r="B8" s="83" t="s">
        <v>272</v>
      </c>
      <c r="D8" s="83">
        <v>59884</v>
      </c>
      <c r="E8" s="83">
        <v>26939</v>
      </c>
      <c r="F8" s="83">
        <v>58973</v>
      </c>
      <c r="G8" s="83">
        <v>48482</v>
      </c>
      <c r="I8" s="83" t="s">
        <v>272</v>
      </c>
      <c r="K8" s="83">
        <v>65493</v>
      </c>
      <c r="L8" s="83">
        <v>14359</v>
      </c>
      <c r="N8" s="83" t="s">
        <v>272</v>
      </c>
      <c r="P8" s="83">
        <v>72500</v>
      </c>
      <c r="Q8" s="83">
        <v>32300</v>
      </c>
      <c r="R8" s="83">
        <v>96900</v>
      </c>
      <c r="S8" s="83">
        <v>87900</v>
      </c>
      <c r="U8" s="83" t="s">
        <v>272</v>
      </c>
      <c r="W8" s="83">
        <v>108000</v>
      </c>
      <c r="X8" s="83">
        <v>81600</v>
      </c>
      <c r="Y8" s="83">
        <v>100900</v>
      </c>
      <c r="Z8" s="83">
        <v>47600</v>
      </c>
      <c r="AB8" s="83" t="s">
        <v>272</v>
      </c>
      <c r="AD8" s="83">
        <v>126300</v>
      </c>
      <c r="AE8" s="83">
        <v>65600</v>
      </c>
      <c r="AG8" s="83" t="s">
        <v>272</v>
      </c>
      <c r="AI8" s="83">
        <v>130800</v>
      </c>
      <c r="AJ8" s="83">
        <v>71300</v>
      </c>
      <c r="AK8" s="83">
        <v>171400</v>
      </c>
      <c r="AL8" s="83">
        <v>73300</v>
      </c>
      <c r="AM8" s="83">
        <v>183000</v>
      </c>
      <c r="AN8" s="83">
        <v>91000</v>
      </c>
      <c r="AO8" s="83">
        <v>201000</v>
      </c>
      <c r="AP8" s="83">
        <v>83000</v>
      </c>
      <c r="AR8" s="83" t="s">
        <v>272</v>
      </c>
      <c r="AT8" s="83">
        <v>238000</v>
      </c>
      <c r="AU8" s="83">
        <v>77000</v>
      </c>
      <c r="AV8" s="83">
        <v>244000</v>
      </c>
      <c r="AW8" s="83">
        <v>134000</v>
      </c>
      <c r="AX8" s="83">
        <v>242000</v>
      </c>
      <c r="AY8" s="83">
        <v>184000</v>
      </c>
      <c r="AZ8" s="83">
        <v>262000</v>
      </c>
      <c r="BA8" s="83">
        <v>157000</v>
      </c>
      <c r="BB8" s="83">
        <v>273000</v>
      </c>
      <c r="BC8" s="83">
        <v>194000</v>
      </c>
      <c r="BD8" s="83">
        <v>265000</v>
      </c>
      <c r="BE8" s="83">
        <v>258000</v>
      </c>
      <c r="BF8" s="83">
        <v>286000</v>
      </c>
      <c r="BG8" s="83">
        <v>154000</v>
      </c>
      <c r="BI8" s="83" t="s">
        <v>272</v>
      </c>
      <c r="BK8" s="83">
        <v>330000</v>
      </c>
      <c r="BL8" s="83">
        <v>227000</v>
      </c>
      <c r="BM8" s="83">
        <v>339000</v>
      </c>
      <c r="BN8" s="83">
        <v>273000</v>
      </c>
      <c r="BO8" s="83">
        <v>346000</v>
      </c>
      <c r="BP8" s="87">
        <v>216000</v>
      </c>
      <c r="BQ8" s="83">
        <v>357000</v>
      </c>
      <c r="BR8" s="83">
        <v>215000</v>
      </c>
      <c r="BS8" s="83">
        <v>418000</v>
      </c>
      <c r="BT8" s="83">
        <v>166000</v>
      </c>
      <c r="BV8" s="83" t="s">
        <v>272</v>
      </c>
      <c r="BX8" s="83">
        <v>467000</v>
      </c>
      <c r="BY8" s="83">
        <v>393000</v>
      </c>
      <c r="BZ8" s="83">
        <v>410000</v>
      </c>
      <c r="CA8" s="83">
        <v>525000</v>
      </c>
      <c r="CB8" s="83">
        <v>460000</v>
      </c>
      <c r="CC8" s="83">
        <v>228000</v>
      </c>
      <c r="CE8" s="83" t="s">
        <v>272</v>
      </c>
      <c r="CG8" s="83">
        <v>558000</v>
      </c>
      <c r="CH8" s="83">
        <v>205000</v>
      </c>
      <c r="CI8" s="83">
        <v>530000</v>
      </c>
      <c r="CJ8" s="83">
        <v>210000</v>
      </c>
      <c r="CK8" s="83">
        <v>541000</v>
      </c>
      <c r="CL8" s="83">
        <v>350000</v>
      </c>
      <c r="CM8" s="83">
        <v>544000</v>
      </c>
      <c r="CN8" s="83">
        <v>401000</v>
      </c>
      <c r="CO8" s="83">
        <v>537000</v>
      </c>
      <c r="CP8" s="83">
        <v>286000</v>
      </c>
      <c r="CQ8" s="83">
        <v>530000</v>
      </c>
      <c r="CR8" s="83">
        <v>265000</v>
      </c>
      <c r="CS8" s="83">
        <v>627000</v>
      </c>
      <c r="CT8" s="83">
        <v>361000</v>
      </c>
      <c r="CU8" s="83">
        <v>570000</v>
      </c>
      <c r="CV8" s="83">
        <v>416000</v>
      </c>
      <c r="CW8" s="83">
        <v>554000</v>
      </c>
      <c r="CX8" s="83">
        <v>234000</v>
      </c>
      <c r="CZ8" s="83" t="s">
        <v>272</v>
      </c>
      <c r="DB8" s="89">
        <v>560000</v>
      </c>
      <c r="DC8" s="83">
        <v>350000</v>
      </c>
      <c r="DD8" s="83">
        <v>610000</v>
      </c>
      <c r="DE8" s="83">
        <v>590000</v>
      </c>
      <c r="DF8" s="83">
        <v>470000</v>
      </c>
      <c r="DG8" s="83">
        <v>480000</v>
      </c>
      <c r="DH8" s="83">
        <v>630000</v>
      </c>
      <c r="DI8" s="83">
        <v>440000</v>
      </c>
      <c r="DJ8" s="83">
        <v>680000</v>
      </c>
      <c r="DK8" s="83">
        <v>670000</v>
      </c>
      <c r="DL8" s="83">
        <v>470000</v>
      </c>
      <c r="DM8" s="83">
        <v>220000</v>
      </c>
      <c r="DN8" s="83">
        <v>660000</v>
      </c>
      <c r="DO8" s="83">
        <v>420000</v>
      </c>
      <c r="DP8" s="83">
        <v>170000</v>
      </c>
      <c r="DQ8" s="83">
        <v>560000</v>
      </c>
      <c r="DR8" s="83">
        <v>240000</v>
      </c>
      <c r="DS8" s="83">
        <v>370000</v>
      </c>
      <c r="DT8" s="83">
        <v>550000</v>
      </c>
      <c r="DU8" s="83">
        <v>360000</v>
      </c>
      <c r="DV8" s="83">
        <v>390000</v>
      </c>
      <c r="DW8" s="83">
        <v>580000</v>
      </c>
      <c r="DX8" s="83">
        <v>360000</v>
      </c>
      <c r="DY8" s="83">
        <v>240000</v>
      </c>
      <c r="DZ8" s="83">
        <v>650000</v>
      </c>
      <c r="EA8" s="83">
        <v>430000</v>
      </c>
      <c r="EB8" s="83">
        <v>160000</v>
      </c>
      <c r="EC8" s="83">
        <v>540000</v>
      </c>
      <c r="ED8" s="83">
        <v>610000</v>
      </c>
      <c r="EE8" s="83">
        <v>480000</v>
      </c>
      <c r="EF8" s="83">
        <v>560000</v>
      </c>
      <c r="EG8" s="83">
        <v>290000</v>
      </c>
      <c r="EH8" s="83">
        <v>520000</v>
      </c>
      <c r="EI8" s="83">
        <v>630000</v>
      </c>
      <c r="EJ8" s="83">
        <v>380000</v>
      </c>
      <c r="EK8" s="83">
        <v>380000</v>
      </c>
      <c r="EL8" s="83">
        <v>570000</v>
      </c>
      <c r="EM8" s="83">
        <v>320000</v>
      </c>
      <c r="EN8" s="83">
        <v>260000</v>
      </c>
      <c r="EO8" s="83">
        <v>590000</v>
      </c>
      <c r="EP8" s="83">
        <v>470000</v>
      </c>
      <c r="EQ8" s="83">
        <v>340000</v>
      </c>
      <c r="ER8" s="83">
        <v>590000</v>
      </c>
      <c r="ES8" s="83">
        <v>260000</v>
      </c>
      <c r="ET8" s="83">
        <v>430000</v>
      </c>
      <c r="EU8" s="83">
        <v>520000</v>
      </c>
      <c r="EV8" s="83">
        <v>520000</v>
      </c>
      <c r="EW8" s="83">
        <v>490000</v>
      </c>
      <c r="EX8" s="83">
        <v>590000</v>
      </c>
      <c r="EY8" s="83">
        <v>340000</v>
      </c>
      <c r="EZ8" s="83">
        <v>380000</v>
      </c>
    </row>
    <row r="9" spans="1:156" s="83" customFormat="1">
      <c r="BO9" s="87"/>
      <c r="BP9" s="87"/>
      <c r="DB9" s="89"/>
    </row>
    <row r="10" spans="1:156" s="83" customFormat="1">
      <c r="A10" s="83" t="s">
        <v>274</v>
      </c>
      <c r="D10" s="83">
        <v>61344</v>
      </c>
      <c r="E10" s="83">
        <v>75259</v>
      </c>
      <c r="F10" s="83">
        <v>70124</v>
      </c>
      <c r="G10" s="83">
        <v>68969</v>
      </c>
      <c r="H10" s="83" t="s">
        <v>274</v>
      </c>
      <c r="K10" s="83">
        <v>93580</v>
      </c>
      <c r="L10" s="83">
        <v>72052</v>
      </c>
      <c r="M10" s="83" t="s">
        <v>274</v>
      </c>
      <c r="P10" s="83">
        <v>111200</v>
      </c>
      <c r="Q10" s="83">
        <v>151100</v>
      </c>
      <c r="R10" s="83">
        <v>152100</v>
      </c>
      <c r="S10" s="83">
        <v>215600</v>
      </c>
      <c r="T10" s="83" t="s">
        <v>274</v>
      </c>
      <c r="W10" s="83">
        <v>190600</v>
      </c>
      <c r="X10" s="83">
        <v>262100</v>
      </c>
      <c r="Y10" s="83">
        <v>239600</v>
      </c>
      <c r="Z10" s="83">
        <v>228900</v>
      </c>
      <c r="AA10" s="83" t="s">
        <v>274</v>
      </c>
      <c r="AD10" s="83">
        <v>363600</v>
      </c>
      <c r="AE10" s="83">
        <v>357700</v>
      </c>
      <c r="AF10" s="83" t="s">
        <v>274</v>
      </c>
      <c r="AI10" s="83">
        <v>484600</v>
      </c>
      <c r="AJ10" s="83">
        <v>520900</v>
      </c>
      <c r="AK10" s="83">
        <v>614400</v>
      </c>
      <c r="AL10" s="83">
        <v>627100</v>
      </c>
      <c r="AM10" s="83">
        <v>719000</v>
      </c>
      <c r="AN10" s="83">
        <v>980000</v>
      </c>
      <c r="AO10" s="83">
        <v>789000</v>
      </c>
      <c r="AP10" s="83">
        <v>759000</v>
      </c>
      <c r="AQ10" s="83" t="s">
        <v>274</v>
      </c>
      <c r="AT10" s="83">
        <v>966000</v>
      </c>
      <c r="AU10" s="83">
        <v>875000</v>
      </c>
      <c r="AV10" s="83">
        <v>1261000</v>
      </c>
      <c r="AW10" s="83">
        <v>1433000</v>
      </c>
      <c r="AX10" s="83">
        <v>1489000</v>
      </c>
      <c r="AY10" s="83">
        <v>1602000</v>
      </c>
      <c r="AZ10" s="83">
        <v>1512000</v>
      </c>
      <c r="BA10" s="83">
        <v>1436000</v>
      </c>
      <c r="BB10" s="83">
        <v>1674000</v>
      </c>
      <c r="BC10" s="83">
        <v>1552000</v>
      </c>
      <c r="BD10" s="83">
        <v>1743000</v>
      </c>
      <c r="BE10" s="83">
        <v>1878000</v>
      </c>
      <c r="BF10" s="83">
        <v>2079000</v>
      </c>
      <c r="BG10" s="83">
        <v>1888000</v>
      </c>
      <c r="BH10" s="83" t="s">
        <v>274</v>
      </c>
      <c r="BK10" s="83">
        <v>2362000</v>
      </c>
      <c r="BL10" s="83">
        <v>1833000</v>
      </c>
      <c r="BM10" s="83">
        <v>2502000</v>
      </c>
      <c r="BN10" s="83">
        <v>2646000</v>
      </c>
      <c r="BO10" s="87">
        <v>2647000</v>
      </c>
      <c r="BP10" s="87">
        <v>2295000</v>
      </c>
      <c r="BQ10" s="83">
        <v>2825000</v>
      </c>
      <c r="BR10" s="83">
        <v>2356000</v>
      </c>
      <c r="BS10" s="83">
        <v>2767000</v>
      </c>
      <c r="BT10" s="83">
        <v>2715000</v>
      </c>
      <c r="BU10" s="83" t="s">
        <v>274</v>
      </c>
      <c r="BX10" s="83">
        <v>3254000</v>
      </c>
      <c r="BY10" s="83">
        <v>2366000</v>
      </c>
      <c r="BZ10" s="83">
        <v>3401000</v>
      </c>
      <c r="CA10" s="83">
        <v>1886000</v>
      </c>
      <c r="CB10" s="83">
        <v>3118000</v>
      </c>
      <c r="CC10" s="83">
        <v>1804000</v>
      </c>
      <c r="CD10" s="83" t="s">
        <v>274</v>
      </c>
      <c r="CG10" s="83">
        <v>3105000</v>
      </c>
      <c r="CH10" s="83">
        <v>2513000</v>
      </c>
      <c r="CI10" s="83">
        <v>3587000</v>
      </c>
      <c r="CJ10" s="83">
        <v>3670000</v>
      </c>
      <c r="CK10" s="83">
        <v>4052000</v>
      </c>
      <c r="CL10" s="83">
        <v>4348000</v>
      </c>
      <c r="CM10" s="83">
        <v>4515000</v>
      </c>
      <c r="CN10" s="83">
        <v>4975000</v>
      </c>
      <c r="CO10" s="83">
        <v>4837000</v>
      </c>
      <c r="CP10" s="83">
        <v>4937000</v>
      </c>
      <c r="CQ10" s="83">
        <v>4977000</v>
      </c>
      <c r="CR10" s="83">
        <v>5646000</v>
      </c>
      <c r="CS10" s="83">
        <v>5744000</v>
      </c>
      <c r="CT10" s="83">
        <v>5835000</v>
      </c>
      <c r="CU10" s="83">
        <v>6330000</v>
      </c>
      <c r="CV10" s="83">
        <v>5602000</v>
      </c>
      <c r="CW10" s="83">
        <v>5798000</v>
      </c>
      <c r="CX10" s="83">
        <v>6277000</v>
      </c>
      <c r="CY10" s="83" t="s">
        <v>274</v>
      </c>
      <c r="DB10" s="89">
        <v>6070000</v>
      </c>
      <c r="DC10" s="83">
        <v>4680000</v>
      </c>
      <c r="DD10" s="83">
        <v>4090000</v>
      </c>
      <c r="DE10" s="83">
        <v>6050000</v>
      </c>
      <c r="DF10" s="83">
        <v>4900000</v>
      </c>
      <c r="DG10" s="83">
        <v>5240000</v>
      </c>
      <c r="DH10" s="83">
        <v>6550000</v>
      </c>
      <c r="DI10" s="83">
        <v>5270000</v>
      </c>
      <c r="DJ10" s="83">
        <v>7130000</v>
      </c>
      <c r="DK10" s="83">
        <v>6160000</v>
      </c>
      <c r="DL10" s="83">
        <v>5660000</v>
      </c>
      <c r="DM10" s="83">
        <v>6450000</v>
      </c>
      <c r="DN10" s="83">
        <v>6240000</v>
      </c>
      <c r="DO10" s="83">
        <v>6150000</v>
      </c>
      <c r="DP10" s="83">
        <v>4190000</v>
      </c>
      <c r="DQ10" s="83">
        <v>6640000</v>
      </c>
      <c r="DR10" s="83">
        <v>6580000</v>
      </c>
      <c r="DS10" s="83">
        <v>5950000</v>
      </c>
      <c r="DT10" s="83">
        <v>6520000</v>
      </c>
      <c r="DU10" s="83">
        <v>5750000</v>
      </c>
      <c r="DV10" s="83">
        <v>6450000</v>
      </c>
      <c r="DW10" s="83">
        <v>6430000</v>
      </c>
      <c r="DX10" s="83">
        <v>4740000</v>
      </c>
      <c r="DY10" s="83">
        <v>5680000</v>
      </c>
      <c r="DZ10" s="83">
        <v>6790000</v>
      </c>
      <c r="EA10" s="83">
        <v>5990000</v>
      </c>
      <c r="EB10" s="83">
        <v>5610000</v>
      </c>
      <c r="EC10" s="83">
        <v>6470000</v>
      </c>
      <c r="ED10" s="83">
        <v>5320000</v>
      </c>
      <c r="EE10" s="83">
        <v>5910000</v>
      </c>
      <c r="EF10" s="83">
        <v>6950000</v>
      </c>
      <c r="EG10" s="83">
        <v>6770000</v>
      </c>
      <c r="EH10" s="83">
        <v>5640000</v>
      </c>
      <c r="EI10" s="83">
        <v>7400000</v>
      </c>
      <c r="EJ10" s="83">
        <v>5720000</v>
      </c>
      <c r="EK10" s="83">
        <v>5100000</v>
      </c>
      <c r="EL10" s="83">
        <v>7560000</v>
      </c>
      <c r="EM10" s="83">
        <v>5480000</v>
      </c>
      <c r="EN10" s="83">
        <v>7290000</v>
      </c>
      <c r="EO10" s="83">
        <v>7550000</v>
      </c>
      <c r="EP10" s="83">
        <v>5520000</v>
      </c>
      <c r="EQ10" s="83">
        <v>7290000</v>
      </c>
      <c r="ER10" s="83">
        <v>7810000</v>
      </c>
      <c r="ES10" s="83">
        <v>6630000</v>
      </c>
      <c r="ET10" s="83">
        <v>7680000</v>
      </c>
      <c r="EU10" s="83">
        <v>7940000</v>
      </c>
      <c r="EV10" s="83">
        <v>5990000</v>
      </c>
      <c r="EW10" s="83">
        <v>8100000</v>
      </c>
      <c r="EX10" s="83">
        <v>8210000</v>
      </c>
      <c r="EY10" s="83">
        <v>6710000</v>
      </c>
      <c r="EZ10" s="83">
        <v>11310000</v>
      </c>
    </row>
    <row r="11" spans="1:156" s="83" customFormat="1">
      <c r="B11" s="83" t="s">
        <v>271</v>
      </c>
      <c r="D11" s="83">
        <v>24528</v>
      </c>
      <c r="E11" s="83">
        <v>29433</v>
      </c>
      <c r="F11" s="83">
        <v>28489</v>
      </c>
      <c r="G11" s="83">
        <v>32662</v>
      </c>
      <c r="I11" s="83" t="s">
        <v>271</v>
      </c>
      <c r="K11" s="83">
        <v>34827</v>
      </c>
      <c r="L11" s="83">
        <v>31196</v>
      </c>
      <c r="N11" s="83" t="s">
        <v>271</v>
      </c>
      <c r="P11" s="83">
        <v>43600</v>
      </c>
      <c r="Q11" s="83">
        <v>31500</v>
      </c>
      <c r="R11" s="83">
        <v>67200</v>
      </c>
      <c r="S11" s="83">
        <v>53800</v>
      </c>
      <c r="U11" s="83" t="s">
        <v>271</v>
      </c>
      <c r="W11" s="83">
        <v>78800</v>
      </c>
      <c r="X11" s="83">
        <v>92900</v>
      </c>
      <c r="Y11" s="83">
        <v>97800</v>
      </c>
      <c r="Z11" s="83">
        <v>91200</v>
      </c>
      <c r="AB11" s="83" t="s">
        <v>271</v>
      </c>
      <c r="AD11" s="83">
        <v>183600</v>
      </c>
      <c r="AE11" s="83">
        <v>179300</v>
      </c>
      <c r="AG11" s="83" t="s">
        <v>271</v>
      </c>
      <c r="AI11" s="83">
        <v>269000</v>
      </c>
      <c r="AJ11" s="83">
        <v>253000</v>
      </c>
      <c r="AK11" s="83">
        <v>340100</v>
      </c>
      <c r="AL11" s="83">
        <v>322000</v>
      </c>
      <c r="AM11" s="83">
        <v>393000</v>
      </c>
      <c r="AN11" s="83">
        <v>448000</v>
      </c>
      <c r="AO11" s="83">
        <v>424000</v>
      </c>
      <c r="AP11" s="83">
        <v>420000</v>
      </c>
      <c r="AR11" s="83" t="s">
        <v>271</v>
      </c>
      <c r="AT11" s="83">
        <v>617000</v>
      </c>
      <c r="AU11" s="83">
        <v>500000</v>
      </c>
      <c r="AV11" s="83">
        <v>854000</v>
      </c>
      <c r="AW11" s="83">
        <v>1027000</v>
      </c>
      <c r="AX11" s="83">
        <v>1072000</v>
      </c>
      <c r="AY11" s="83">
        <v>1102000</v>
      </c>
      <c r="AZ11" s="83">
        <v>1067000</v>
      </c>
      <c r="BA11" s="83">
        <v>935000</v>
      </c>
      <c r="BB11" s="83">
        <v>1159000</v>
      </c>
      <c r="BC11" s="83">
        <v>1018000</v>
      </c>
      <c r="BD11" s="83">
        <v>1247000</v>
      </c>
      <c r="BE11" s="83">
        <v>1277000</v>
      </c>
      <c r="BF11" s="83">
        <v>1510000</v>
      </c>
      <c r="BG11" s="83">
        <v>1283000</v>
      </c>
      <c r="BI11" s="83" t="s">
        <v>271</v>
      </c>
      <c r="BK11" s="83">
        <v>1685000</v>
      </c>
      <c r="BL11" s="83">
        <v>1424000</v>
      </c>
      <c r="BM11" s="83">
        <v>1827000</v>
      </c>
      <c r="BN11" s="83">
        <v>1919000</v>
      </c>
      <c r="BO11" s="87">
        <v>1997000</v>
      </c>
      <c r="BP11" s="87">
        <v>1810000</v>
      </c>
      <c r="BQ11" s="83">
        <v>2132000</v>
      </c>
      <c r="BR11" s="83">
        <v>1869000</v>
      </c>
      <c r="BS11" s="83">
        <v>2080000</v>
      </c>
      <c r="BT11" s="83">
        <v>1967000</v>
      </c>
      <c r="BV11" s="83" t="s">
        <v>271</v>
      </c>
      <c r="BX11" s="83">
        <v>2511000</v>
      </c>
      <c r="BY11" s="83">
        <v>1815000</v>
      </c>
      <c r="BZ11" s="83">
        <v>2759000</v>
      </c>
      <c r="CA11" s="83">
        <v>1585000</v>
      </c>
      <c r="CB11" s="83">
        <v>2456000</v>
      </c>
      <c r="CC11" s="83">
        <v>1275000</v>
      </c>
      <c r="CE11" s="83" t="s">
        <v>271</v>
      </c>
      <c r="CG11" s="83">
        <v>2426000</v>
      </c>
      <c r="CH11" s="83">
        <v>1969000</v>
      </c>
      <c r="CI11" s="83">
        <v>2884000</v>
      </c>
      <c r="CJ11" s="83">
        <v>2870000</v>
      </c>
      <c r="CK11" s="83">
        <v>3412000</v>
      </c>
      <c r="CL11" s="83">
        <v>3749000</v>
      </c>
      <c r="CM11" s="83">
        <v>3771000</v>
      </c>
      <c r="CN11" s="83">
        <v>4064000</v>
      </c>
      <c r="CO11" s="83">
        <v>3991000</v>
      </c>
      <c r="CP11" s="83">
        <v>3777000</v>
      </c>
      <c r="CQ11" s="83">
        <v>4105000</v>
      </c>
      <c r="CR11" s="83">
        <v>4677000</v>
      </c>
      <c r="CS11" s="83">
        <v>4822000</v>
      </c>
      <c r="CT11" s="83">
        <v>4881000</v>
      </c>
      <c r="CU11" s="83">
        <v>5479000</v>
      </c>
      <c r="CV11" s="83">
        <v>4570000</v>
      </c>
      <c r="CW11" s="83">
        <v>5068000</v>
      </c>
      <c r="CX11" s="83">
        <v>5615000</v>
      </c>
      <c r="CZ11" s="83" t="s">
        <v>326</v>
      </c>
      <c r="DB11" s="89">
        <v>5620000</v>
      </c>
      <c r="DC11" s="83">
        <v>4220000</v>
      </c>
      <c r="DD11" s="83">
        <v>3730000</v>
      </c>
      <c r="DE11" s="83">
        <v>5540000</v>
      </c>
      <c r="DF11" s="83">
        <v>4270000</v>
      </c>
      <c r="DG11" s="83">
        <v>4610000</v>
      </c>
      <c r="DH11" s="83">
        <v>6050000</v>
      </c>
      <c r="DI11" s="83">
        <v>4550000</v>
      </c>
      <c r="DJ11" s="83">
        <v>6550000</v>
      </c>
      <c r="DK11" s="83">
        <v>5610000</v>
      </c>
      <c r="DL11" s="83">
        <v>5170000</v>
      </c>
      <c r="DM11" s="83">
        <v>6090000</v>
      </c>
      <c r="DN11" s="83">
        <v>5770000</v>
      </c>
      <c r="DO11" s="83">
        <v>5470000</v>
      </c>
      <c r="DP11" s="83">
        <v>3650000</v>
      </c>
      <c r="DQ11" s="83">
        <v>6140000</v>
      </c>
      <c r="DR11" s="83">
        <v>5270000</v>
      </c>
      <c r="DS11" s="83">
        <v>5510000</v>
      </c>
      <c r="DT11" s="83">
        <v>6030000</v>
      </c>
      <c r="DU11" s="83">
        <v>5010000</v>
      </c>
      <c r="DV11" s="83">
        <v>5990000</v>
      </c>
      <c r="DW11" s="83">
        <v>5960000</v>
      </c>
      <c r="DX11" s="83">
        <v>4160000</v>
      </c>
      <c r="DY11" s="83">
        <v>5290000</v>
      </c>
      <c r="DZ11" s="83">
        <v>6290000</v>
      </c>
      <c r="EA11" s="83">
        <v>5260000</v>
      </c>
      <c r="EB11" s="83">
        <v>5010000</v>
      </c>
      <c r="EC11" s="83">
        <v>6010000</v>
      </c>
      <c r="ED11" s="83">
        <v>4820000</v>
      </c>
      <c r="EE11" s="83">
        <v>5480000</v>
      </c>
      <c r="EF11" s="83">
        <v>6480000</v>
      </c>
      <c r="EG11" s="83">
        <v>6220000</v>
      </c>
      <c r="EH11" s="83">
        <v>5130000</v>
      </c>
      <c r="EI11" s="83">
        <v>6870000</v>
      </c>
      <c r="EJ11" s="83">
        <v>5230000</v>
      </c>
      <c r="EK11" s="83">
        <v>4580000</v>
      </c>
      <c r="EL11" s="83">
        <v>7100000</v>
      </c>
      <c r="EM11" s="83">
        <v>4960000</v>
      </c>
      <c r="EN11" s="83">
        <v>6290000</v>
      </c>
      <c r="EO11" s="83">
        <v>6980000</v>
      </c>
      <c r="EP11" s="83">
        <v>4930000</v>
      </c>
      <c r="EQ11" s="83">
        <v>6190000</v>
      </c>
      <c r="ER11" s="83">
        <v>7160000</v>
      </c>
      <c r="ES11" s="83">
        <v>6030000</v>
      </c>
      <c r="ET11" s="83">
        <v>7040000</v>
      </c>
      <c r="EU11" s="83">
        <v>7390000</v>
      </c>
      <c r="EV11" s="83">
        <v>5130000</v>
      </c>
      <c r="EW11" s="83">
        <v>7180000</v>
      </c>
      <c r="EX11" s="83">
        <v>7610000</v>
      </c>
      <c r="EY11" s="83">
        <v>6070000</v>
      </c>
      <c r="EZ11" s="83">
        <v>8720000</v>
      </c>
    </row>
    <row r="12" spans="1:156" s="83" customFormat="1">
      <c r="C12" s="83" t="s">
        <v>276</v>
      </c>
      <c r="D12" s="83">
        <v>3897</v>
      </c>
      <c r="E12" s="83">
        <v>4263</v>
      </c>
      <c r="F12" s="83">
        <v>3245</v>
      </c>
      <c r="G12" s="83">
        <v>2000</v>
      </c>
      <c r="J12" s="83" t="s">
        <v>276</v>
      </c>
      <c r="K12" s="83">
        <v>3344</v>
      </c>
      <c r="L12" s="83">
        <v>1956</v>
      </c>
      <c r="O12" s="83" t="s">
        <v>296</v>
      </c>
      <c r="P12" s="83">
        <v>500</v>
      </c>
      <c r="Q12" s="83">
        <v>0</v>
      </c>
      <c r="R12" s="83">
        <v>900</v>
      </c>
      <c r="S12" s="83">
        <v>0</v>
      </c>
      <c r="V12" s="83" t="s">
        <v>298</v>
      </c>
      <c r="W12" s="83">
        <v>46600</v>
      </c>
      <c r="X12" s="83">
        <v>60800</v>
      </c>
      <c r="Y12" s="83">
        <v>64200</v>
      </c>
      <c r="Z12" s="83">
        <v>54000</v>
      </c>
      <c r="AC12" s="83" t="s">
        <v>298</v>
      </c>
      <c r="AD12" s="83">
        <v>137700</v>
      </c>
      <c r="AE12" s="83">
        <v>100900</v>
      </c>
      <c r="AH12" s="83" t="s">
        <v>307</v>
      </c>
      <c r="AI12" s="83">
        <v>1200</v>
      </c>
      <c r="AJ12" s="83">
        <v>5800</v>
      </c>
      <c r="AK12" s="83">
        <v>700</v>
      </c>
      <c r="AL12" s="83">
        <v>2500</v>
      </c>
      <c r="AM12" s="83">
        <v>1000</v>
      </c>
      <c r="AN12" s="83">
        <v>0</v>
      </c>
      <c r="AO12" s="83">
        <v>1000</v>
      </c>
      <c r="AP12" s="83">
        <v>0</v>
      </c>
      <c r="AS12" s="83" t="s">
        <v>307</v>
      </c>
      <c r="AT12" s="83">
        <v>2000</v>
      </c>
      <c r="AU12" s="83">
        <v>7000</v>
      </c>
      <c r="AV12" s="83">
        <v>1000</v>
      </c>
      <c r="AW12" s="83">
        <v>1000</v>
      </c>
      <c r="AX12" s="83">
        <v>1000</v>
      </c>
      <c r="AY12" s="83">
        <v>0</v>
      </c>
      <c r="AZ12" s="83">
        <v>3000</v>
      </c>
      <c r="BA12" s="83">
        <v>1000</v>
      </c>
      <c r="BB12" s="83">
        <v>3000</v>
      </c>
      <c r="BC12" s="83">
        <v>3000</v>
      </c>
      <c r="BD12" s="83">
        <v>2000</v>
      </c>
      <c r="BE12" s="83">
        <v>0</v>
      </c>
      <c r="BF12" s="83">
        <v>6000</v>
      </c>
      <c r="BG12" s="83">
        <v>3000</v>
      </c>
      <c r="BJ12" s="83" t="s">
        <v>307</v>
      </c>
      <c r="BK12" s="83">
        <v>4000</v>
      </c>
      <c r="BL12" s="83">
        <v>1000</v>
      </c>
      <c r="BM12" s="83">
        <v>3000</v>
      </c>
      <c r="BN12" s="83">
        <v>3000</v>
      </c>
      <c r="BO12" s="87">
        <v>4000</v>
      </c>
      <c r="BP12" s="87">
        <v>0</v>
      </c>
      <c r="BQ12" s="83">
        <v>5000</v>
      </c>
      <c r="BR12" s="83">
        <v>9000</v>
      </c>
      <c r="BS12" s="83">
        <v>3000</v>
      </c>
      <c r="BT12" s="83">
        <v>4000</v>
      </c>
      <c r="BW12" s="83" t="s">
        <v>307</v>
      </c>
      <c r="BX12" s="83">
        <v>3000</v>
      </c>
      <c r="BY12" s="83">
        <v>5000</v>
      </c>
      <c r="BZ12" s="83">
        <v>4000</v>
      </c>
      <c r="CA12" s="83">
        <v>3000</v>
      </c>
      <c r="CB12" s="83">
        <v>6000</v>
      </c>
      <c r="CC12" s="83">
        <v>1000</v>
      </c>
      <c r="CF12" s="83" t="s">
        <v>307</v>
      </c>
      <c r="CG12" s="83">
        <v>3000</v>
      </c>
      <c r="CH12" s="83">
        <v>2000</v>
      </c>
      <c r="CI12" s="83">
        <v>8000</v>
      </c>
      <c r="CJ12" s="83">
        <v>10000</v>
      </c>
      <c r="CK12" s="83">
        <v>8000</v>
      </c>
      <c r="CL12" s="83">
        <v>8000</v>
      </c>
      <c r="CM12" s="83">
        <v>7000</v>
      </c>
      <c r="CN12" s="83">
        <v>6000</v>
      </c>
      <c r="CO12" s="83">
        <v>9000</v>
      </c>
      <c r="CP12" s="83">
        <v>7000</v>
      </c>
      <c r="CQ12" s="83">
        <v>6000</v>
      </c>
      <c r="CR12" s="83">
        <v>5000</v>
      </c>
      <c r="CS12" s="83">
        <v>7000</v>
      </c>
      <c r="CT12" s="83">
        <v>3000</v>
      </c>
      <c r="CU12" s="83">
        <v>11000</v>
      </c>
      <c r="CV12" s="83">
        <v>24000</v>
      </c>
      <c r="CW12" s="83">
        <v>12000</v>
      </c>
      <c r="CX12" s="83">
        <v>23000</v>
      </c>
      <c r="CZ12" s="83" t="s">
        <v>327</v>
      </c>
      <c r="DB12" s="89">
        <v>310000</v>
      </c>
      <c r="DC12" s="83">
        <v>280000</v>
      </c>
      <c r="DD12" s="83">
        <v>210000</v>
      </c>
      <c r="DE12" s="83">
        <v>320000</v>
      </c>
      <c r="DF12" s="83">
        <v>370000</v>
      </c>
      <c r="DG12" s="83">
        <v>540000</v>
      </c>
      <c r="DH12" s="83">
        <v>340000</v>
      </c>
      <c r="DI12" s="83">
        <v>460000</v>
      </c>
      <c r="DJ12" s="83">
        <v>380000</v>
      </c>
      <c r="DK12" s="83">
        <v>380000</v>
      </c>
      <c r="DL12" s="83">
        <v>300000</v>
      </c>
      <c r="DM12" s="83">
        <v>140000</v>
      </c>
      <c r="DN12" s="83">
        <v>330000</v>
      </c>
      <c r="DO12" s="83">
        <v>540000</v>
      </c>
      <c r="DP12" s="83">
        <v>340000</v>
      </c>
      <c r="DQ12" s="83">
        <v>350000</v>
      </c>
      <c r="DR12" s="83">
        <v>1060000</v>
      </c>
      <c r="DS12" s="83">
        <v>270000</v>
      </c>
      <c r="DT12" s="83">
        <v>290000</v>
      </c>
      <c r="DU12" s="83">
        <v>460000</v>
      </c>
      <c r="DV12" s="83">
        <v>260000</v>
      </c>
      <c r="DW12" s="83">
        <v>270000</v>
      </c>
      <c r="DX12" s="83">
        <v>340000</v>
      </c>
      <c r="DY12" s="83">
        <v>240000</v>
      </c>
      <c r="DZ12" s="83">
        <v>300000</v>
      </c>
      <c r="EA12" s="83">
        <v>480000</v>
      </c>
      <c r="EB12" s="83">
        <v>390000</v>
      </c>
      <c r="EC12" s="83">
        <v>290000</v>
      </c>
      <c r="ED12" s="83">
        <v>270000</v>
      </c>
      <c r="EE12" s="83">
        <v>170000</v>
      </c>
      <c r="EF12" s="83">
        <v>290000</v>
      </c>
      <c r="EG12" s="83">
        <v>280000</v>
      </c>
      <c r="EH12" s="83">
        <v>240000</v>
      </c>
      <c r="EI12" s="83">
        <v>350000</v>
      </c>
      <c r="EJ12" s="83">
        <v>230000</v>
      </c>
      <c r="EK12" s="83">
        <v>210000</v>
      </c>
      <c r="EL12" s="83">
        <v>270000</v>
      </c>
      <c r="EM12" s="83">
        <v>260000</v>
      </c>
      <c r="EN12" s="83">
        <v>670000</v>
      </c>
      <c r="EO12" s="83">
        <v>360000</v>
      </c>
      <c r="EP12" s="83">
        <v>340000</v>
      </c>
      <c r="EQ12" s="83">
        <v>780000</v>
      </c>
      <c r="ER12" s="83">
        <v>450000</v>
      </c>
      <c r="ES12" s="83">
        <v>310000</v>
      </c>
      <c r="ET12" s="83">
        <v>290000</v>
      </c>
      <c r="EU12" s="83">
        <v>330000</v>
      </c>
      <c r="EV12" s="83">
        <v>590000</v>
      </c>
      <c r="EW12" s="83">
        <v>620000</v>
      </c>
      <c r="EX12" s="83">
        <v>370000</v>
      </c>
      <c r="EY12" s="83">
        <v>350000</v>
      </c>
      <c r="EZ12" s="83">
        <v>2020000</v>
      </c>
    </row>
    <row r="13" spans="1:156" s="83" customFormat="1">
      <c r="O13" s="83" t="s">
        <v>301</v>
      </c>
      <c r="P13" s="83">
        <v>300</v>
      </c>
      <c r="Q13" s="83">
        <v>100</v>
      </c>
      <c r="R13" s="83">
        <v>4300</v>
      </c>
      <c r="S13" s="83">
        <v>1000</v>
      </c>
      <c r="V13" s="83" t="s">
        <v>299</v>
      </c>
      <c r="W13" s="83">
        <v>24800</v>
      </c>
      <c r="X13" s="83">
        <v>23900</v>
      </c>
      <c r="Y13" s="83">
        <v>26500</v>
      </c>
      <c r="Z13" s="83">
        <v>28600</v>
      </c>
      <c r="AC13" s="83" t="s">
        <v>299</v>
      </c>
      <c r="AD13" s="83">
        <v>33700</v>
      </c>
      <c r="AE13" s="83">
        <v>35800</v>
      </c>
      <c r="AH13" s="83" t="s">
        <v>298</v>
      </c>
      <c r="AI13" s="83">
        <v>197100</v>
      </c>
      <c r="AJ13" s="83">
        <v>168100</v>
      </c>
      <c r="AK13" s="83">
        <v>252600</v>
      </c>
      <c r="AL13" s="83">
        <v>179900</v>
      </c>
      <c r="AM13" s="83">
        <v>246000</v>
      </c>
      <c r="AN13" s="83">
        <v>267000</v>
      </c>
      <c r="AO13" s="83">
        <v>297000</v>
      </c>
      <c r="AP13" s="83">
        <v>324000</v>
      </c>
      <c r="AS13" s="83" t="s">
        <v>313</v>
      </c>
      <c r="AT13" s="83">
        <v>220000</v>
      </c>
      <c r="AU13" s="83">
        <v>189000</v>
      </c>
      <c r="AV13" s="83">
        <v>323000</v>
      </c>
      <c r="AW13" s="83">
        <v>427000</v>
      </c>
      <c r="AX13" s="83">
        <v>404000</v>
      </c>
      <c r="AY13" s="83">
        <v>267000</v>
      </c>
      <c r="AZ13" s="83">
        <v>410000</v>
      </c>
      <c r="BA13" s="83">
        <v>348000</v>
      </c>
      <c r="BB13" s="83">
        <v>426000</v>
      </c>
      <c r="BC13" s="83">
        <v>314000</v>
      </c>
      <c r="BD13" s="83">
        <v>388000</v>
      </c>
      <c r="BE13" s="83">
        <v>577000</v>
      </c>
      <c r="BF13" s="83">
        <v>479000</v>
      </c>
      <c r="BG13" s="83">
        <v>381000</v>
      </c>
      <c r="BJ13" s="83" t="s">
        <v>277</v>
      </c>
      <c r="BK13" s="83">
        <v>522000</v>
      </c>
      <c r="BL13" s="83">
        <v>472000</v>
      </c>
      <c r="BM13" s="83">
        <v>542000</v>
      </c>
      <c r="BN13" s="83">
        <v>706000</v>
      </c>
      <c r="BO13" s="87">
        <v>670000</v>
      </c>
      <c r="BP13" s="87">
        <v>455000</v>
      </c>
      <c r="BQ13" s="83">
        <v>579000</v>
      </c>
      <c r="BR13" s="83">
        <v>467000</v>
      </c>
      <c r="BS13" s="83">
        <v>562000</v>
      </c>
      <c r="BT13" s="83">
        <v>497000</v>
      </c>
      <c r="BW13" s="83" t="s">
        <v>277</v>
      </c>
      <c r="BX13" s="83">
        <v>901000</v>
      </c>
      <c r="BY13" s="83">
        <v>896000</v>
      </c>
      <c r="BZ13" s="83">
        <v>929000</v>
      </c>
      <c r="CA13" s="83">
        <v>654000</v>
      </c>
      <c r="CB13" s="83">
        <v>699000</v>
      </c>
      <c r="CC13" s="83">
        <v>221000</v>
      </c>
      <c r="CF13" s="83" t="s">
        <v>277</v>
      </c>
      <c r="CG13" s="83">
        <v>783000</v>
      </c>
      <c r="CH13" s="83">
        <v>336000</v>
      </c>
      <c r="CI13" s="83">
        <v>887000</v>
      </c>
      <c r="CJ13" s="83">
        <v>588000</v>
      </c>
      <c r="CK13" s="83">
        <v>990000</v>
      </c>
      <c r="CL13" s="83">
        <v>967000</v>
      </c>
      <c r="CM13" s="83">
        <v>1025000</v>
      </c>
      <c r="CN13" s="83">
        <v>617000</v>
      </c>
      <c r="CO13" s="83">
        <v>1216000</v>
      </c>
      <c r="CP13" s="83">
        <v>839000</v>
      </c>
      <c r="CQ13" s="83">
        <v>1285000</v>
      </c>
      <c r="CR13" s="83">
        <v>963000</v>
      </c>
      <c r="CS13" s="83">
        <v>1804000</v>
      </c>
      <c r="CT13" s="83">
        <v>1075000</v>
      </c>
      <c r="CU13" s="83">
        <v>2120000</v>
      </c>
      <c r="CV13" s="83">
        <v>1028000</v>
      </c>
      <c r="CW13" s="83">
        <v>2131000</v>
      </c>
      <c r="CX13" s="83">
        <v>1893000</v>
      </c>
      <c r="DB13" s="89"/>
    </row>
    <row r="14" spans="1:156" s="83" customFormat="1">
      <c r="C14" s="83" t="s">
        <v>277</v>
      </c>
      <c r="D14" s="83">
        <v>5157</v>
      </c>
      <c r="E14" s="83">
        <v>11365</v>
      </c>
      <c r="F14" s="83">
        <v>4142</v>
      </c>
      <c r="G14" s="83">
        <v>590</v>
      </c>
      <c r="J14" s="83" t="s">
        <v>277</v>
      </c>
      <c r="K14" s="83">
        <v>6399</v>
      </c>
      <c r="L14" s="83">
        <v>2500</v>
      </c>
      <c r="O14" s="83" t="s">
        <v>298</v>
      </c>
      <c r="P14" s="83">
        <v>20100</v>
      </c>
      <c r="Q14" s="83">
        <v>17200</v>
      </c>
      <c r="R14" s="83">
        <v>44700</v>
      </c>
      <c r="S14" s="83">
        <v>33400</v>
      </c>
      <c r="V14" s="83" t="s">
        <v>300</v>
      </c>
      <c r="W14" s="83">
        <v>3300</v>
      </c>
      <c r="X14" s="83">
        <v>2900</v>
      </c>
      <c r="Y14" s="83">
        <v>3900</v>
      </c>
      <c r="Z14" s="83">
        <v>2800</v>
      </c>
      <c r="AC14" s="83" t="s">
        <v>300</v>
      </c>
      <c r="AD14" s="83">
        <v>7200</v>
      </c>
      <c r="AE14" s="83">
        <v>40600</v>
      </c>
      <c r="AH14" s="83" t="s">
        <v>299</v>
      </c>
      <c r="AI14" s="83">
        <v>49500</v>
      </c>
      <c r="AJ14" s="83">
        <v>65600</v>
      </c>
      <c r="AK14" s="83">
        <v>65800</v>
      </c>
      <c r="AL14" s="83">
        <v>127500</v>
      </c>
      <c r="AM14" s="83">
        <v>125000</v>
      </c>
      <c r="AN14" s="83">
        <v>157000</v>
      </c>
      <c r="AO14" s="83">
        <v>105000</v>
      </c>
      <c r="AP14" s="83">
        <v>86000</v>
      </c>
      <c r="AS14" s="83" t="s">
        <v>314</v>
      </c>
      <c r="AT14" s="83">
        <v>211000</v>
      </c>
      <c r="AU14" s="83">
        <v>147000</v>
      </c>
      <c r="AV14" s="83">
        <v>290000</v>
      </c>
      <c r="AW14" s="83">
        <v>393000</v>
      </c>
      <c r="AX14" s="83">
        <v>334000</v>
      </c>
      <c r="AY14" s="83">
        <v>436000</v>
      </c>
      <c r="AZ14" s="83">
        <v>306000</v>
      </c>
      <c r="BA14" s="83">
        <v>292000</v>
      </c>
      <c r="BB14" s="83">
        <v>375000</v>
      </c>
      <c r="BC14" s="83">
        <v>393000</v>
      </c>
      <c r="BD14" s="83">
        <v>334000</v>
      </c>
      <c r="BE14" s="83">
        <v>382000</v>
      </c>
      <c r="BF14" s="83">
        <v>335000</v>
      </c>
      <c r="BG14" s="83">
        <v>402000</v>
      </c>
      <c r="BJ14" s="83" t="s">
        <v>314</v>
      </c>
      <c r="BK14" s="83">
        <v>367000</v>
      </c>
      <c r="BL14" s="83">
        <v>407000</v>
      </c>
      <c r="BM14" s="83">
        <v>404000</v>
      </c>
      <c r="BN14" s="83">
        <v>375000</v>
      </c>
      <c r="BO14" s="87">
        <v>352000</v>
      </c>
      <c r="BP14" s="87">
        <v>431000</v>
      </c>
      <c r="BQ14" s="83">
        <v>354000</v>
      </c>
      <c r="BR14" s="83">
        <v>470000</v>
      </c>
      <c r="BS14" s="83">
        <v>419000</v>
      </c>
      <c r="BT14" s="83">
        <v>528000</v>
      </c>
      <c r="BW14" s="83" t="s">
        <v>314</v>
      </c>
      <c r="BX14" s="83">
        <v>293000</v>
      </c>
      <c r="BY14" s="83">
        <v>171000</v>
      </c>
      <c r="BZ14" s="83">
        <v>332000</v>
      </c>
      <c r="CA14" s="83">
        <v>273000</v>
      </c>
      <c r="CB14" s="83">
        <v>316000</v>
      </c>
      <c r="CC14" s="83">
        <v>334000</v>
      </c>
      <c r="CF14" s="83" t="s">
        <v>325</v>
      </c>
      <c r="CG14" s="83">
        <v>292000</v>
      </c>
      <c r="CH14" s="83">
        <v>345000</v>
      </c>
      <c r="CI14" s="83">
        <v>304000</v>
      </c>
      <c r="CJ14" s="83">
        <v>336000</v>
      </c>
      <c r="CK14" s="83">
        <v>377000</v>
      </c>
      <c r="CL14" s="83">
        <v>354000</v>
      </c>
      <c r="CM14" s="83">
        <v>451000</v>
      </c>
      <c r="CN14" s="83">
        <v>369000</v>
      </c>
      <c r="CO14" s="83">
        <v>481000</v>
      </c>
      <c r="CP14" s="83">
        <v>346000</v>
      </c>
      <c r="CQ14" s="83">
        <v>552000</v>
      </c>
      <c r="CR14" s="83">
        <v>646000</v>
      </c>
      <c r="CS14" s="83">
        <v>653000</v>
      </c>
      <c r="CT14" s="83">
        <v>958000</v>
      </c>
      <c r="CU14" s="83">
        <v>869000</v>
      </c>
      <c r="CV14" s="83">
        <v>832000</v>
      </c>
      <c r="CW14" s="83">
        <v>762000</v>
      </c>
      <c r="CX14" s="83">
        <v>517000</v>
      </c>
      <c r="DB14" s="89"/>
    </row>
    <row r="15" spans="1:156" s="83" customFormat="1">
      <c r="C15" s="83" t="s">
        <v>278</v>
      </c>
      <c r="D15" s="83">
        <v>1831</v>
      </c>
      <c r="E15" s="83">
        <v>1911</v>
      </c>
      <c r="F15" s="83">
        <v>5140</v>
      </c>
      <c r="G15" s="83">
        <v>17549</v>
      </c>
      <c r="J15" s="83" t="s">
        <v>290</v>
      </c>
      <c r="K15" s="83">
        <v>8190</v>
      </c>
      <c r="L15" s="83">
        <v>3985</v>
      </c>
      <c r="O15" s="83" t="s">
        <v>299</v>
      </c>
      <c r="P15" s="83">
        <v>20100</v>
      </c>
      <c r="Q15" s="83">
        <v>14200</v>
      </c>
      <c r="R15" s="83">
        <v>16800</v>
      </c>
      <c r="S15" s="83">
        <v>19400</v>
      </c>
      <c r="V15" s="83" t="s">
        <v>297</v>
      </c>
      <c r="W15" s="83">
        <v>4100</v>
      </c>
      <c r="X15" s="83">
        <v>5400</v>
      </c>
      <c r="Y15" s="83">
        <v>3100</v>
      </c>
      <c r="Z15" s="83">
        <v>5900</v>
      </c>
      <c r="AC15" s="83" t="s">
        <v>315</v>
      </c>
      <c r="AD15" s="83">
        <v>5100</v>
      </c>
      <c r="AE15" s="83">
        <v>2100</v>
      </c>
      <c r="AH15" s="83" t="s">
        <v>300</v>
      </c>
      <c r="AI15" s="83">
        <v>13200</v>
      </c>
      <c r="AJ15" s="83">
        <v>10400</v>
      </c>
      <c r="AK15" s="83">
        <v>16600</v>
      </c>
      <c r="AL15" s="83">
        <v>8400</v>
      </c>
      <c r="AM15" s="83">
        <v>14000</v>
      </c>
      <c r="AN15" s="83">
        <v>15000</v>
      </c>
      <c r="AO15" s="83">
        <v>9000</v>
      </c>
      <c r="AP15" s="83">
        <v>5000</v>
      </c>
      <c r="AS15" s="83" t="s">
        <v>299</v>
      </c>
      <c r="AT15" s="83">
        <v>151000</v>
      </c>
      <c r="AU15" s="83">
        <v>133000</v>
      </c>
      <c r="AV15" s="83">
        <v>211000</v>
      </c>
      <c r="AW15" s="83">
        <v>183000</v>
      </c>
      <c r="AX15" s="83">
        <v>282000</v>
      </c>
      <c r="AY15" s="83">
        <v>331000</v>
      </c>
      <c r="AZ15" s="83">
        <v>304000</v>
      </c>
      <c r="BA15" s="83">
        <v>273000</v>
      </c>
      <c r="BB15" s="83">
        <v>310000</v>
      </c>
      <c r="BC15" s="83">
        <v>266000</v>
      </c>
      <c r="BD15" s="83">
        <v>413000</v>
      </c>
      <c r="BE15" s="83">
        <v>288000</v>
      </c>
      <c r="BF15" s="83">
        <v>547000</v>
      </c>
      <c r="BG15" s="83">
        <v>440000</v>
      </c>
      <c r="BJ15" s="83" t="s">
        <v>324</v>
      </c>
      <c r="BK15" s="83">
        <v>665000</v>
      </c>
      <c r="BL15" s="83">
        <v>459000</v>
      </c>
      <c r="BM15" s="83">
        <v>698000</v>
      </c>
      <c r="BN15" s="83">
        <v>719000</v>
      </c>
      <c r="BO15" s="87">
        <v>784000</v>
      </c>
      <c r="BP15" s="87">
        <v>757000</v>
      </c>
      <c r="BQ15" s="83">
        <v>949000</v>
      </c>
      <c r="BR15" s="83">
        <v>828000</v>
      </c>
      <c r="BS15" s="83">
        <v>888000</v>
      </c>
      <c r="BT15" s="83">
        <v>820000</v>
      </c>
      <c r="BW15" s="83" t="s">
        <v>324</v>
      </c>
      <c r="BX15" s="83">
        <v>1112000</v>
      </c>
      <c r="BY15" s="83">
        <v>646000</v>
      </c>
      <c r="BZ15" s="83">
        <v>1216000</v>
      </c>
      <c r="CA15" s="83">
        <v>484000</v>
      </c>
      <c r="CB15" s="83">
        <v>1185000</v>
      </c>
      <c r="CC15" s="83">
        <v>610000</v>
      </c>
      <c r="CF15" s="83" t="s">
        <v>324</v>
      </c>
      <c r="CG15" s="83">
        <v>1119000</v>
      </c>
      <c r="CH15" s="83">
        <v>1146000</v>
      </c>
      <c r="CI15" s="83">
        <v>1441000</v>
      </c>
      <c r="CJ15" s="83">
        <v>1748000</v>
      </c>
      <c r="CK15" s="83">
        <v>1733000</v>
      </c>
      <c r="CL15" s="83">
        <v>2053000</v>
      </c>
      <c r="CM15" s="83">
        <v>1999000</v>
      </c>
      <c r="CN15" s="83">
        <v>2562000</v>
      </c>
      <c r="CO15" s="83">
        <v>1895000</v>
      </c>
      <c r="CP15" s="83">
        <v>2328000</v>
      </c>
      <c r="CQ15" s="83">
        <v>1968000</v>
      </c>
      <c r="CR15" s="83">
        <v>2810000</v>
      </c>
      <c r="CS15" s="83">
        <v>2071000</v>
      </c>
      <c r="CT15" s="83">
        <v>2698000</v>
      </c>
      <c r="CU15" s="83">
        <v>2278000</v>
      </c>
      <c r="CV15" s="83">
        <v>2560000</v>
      </c>
      <c r="CW15" s="83">
        <v>2049000</v>
      </c>
      <c r="CX15" s="83">
        <v>3078000</v>
      </c>
      <c r="DB15" s="89"/>
    </row>
    <row r="16" spans="1:156" s="83" customFormat="1">
      <c r="C16" s="83" t="s">
        <v>279</v>
      </c>
      <c r="D16" s="83">
        <v>769</v>
      </c>
      <c r="E16" s="83">
        <v>4096</v>
      </c>
      <c r="F16" s="83">
        <v>328</v>
      </c>
      <c r="G16" s="83">
        <v>0</v>
      </c>
      <c r="J16" s="83" t="s">
        <v>291</v>
      </c>
      <c r="K16" s="83">
        <v>1305</v>
      </c>
      <c r="L16" s="83">
        <v>15066</v>
      </c>
      <c r="O16" s="83" t="s">
        <v>300</v>
      </c>
      <c r="P16" s="83">
        <v>2700</v>
      </c>
      <c r="Q16" s="83">
        <v>0</v>
      </c>
      <c r="R16" s="83">
        <v>700</v>
      </c>
      <c r="S16" s="83">
        <v>0</v>
      </c>
      <c r="AH16" s="83" t="s">
        <v>297</v>
      </c>
      <c r="AI16" s="83">
        <v>8000</v>
      </c>
      <c r="AJ16" s="83">
        <v>3100</v>
      </c>
      <c r="AK16" s="83">
        <v>4300</v>
      </c>
      <c r="AL16" s="83">
        <v>3700</v>
      </c>
      <c r="AM16" s="83">
        <v>7000</v>
      </c>
      <c r="AN16" s="83">
        <v>8000</v>
      </c>
      <c r="AO16" s="83">
        <v>13000</v>
      </c>
      <c r="AP16" s="83">
        <v>5000</v>
      </c>
      <c r="AS16" s="83" t="s">
        <v>300</v>
      </c>
      <c r="AT16" s="83">
        <v>15000</v>
      </c>
      <c r="AU16" s="83">
        <v>17000</v>
      </c>
      <c r="AV16" s="83">
        <v>24000</v>
      </c>
      <c r="AW16" s="83">
        <v>19000</v>
      </c>
      <c r="AX16" s="83">
        <v>42000</v>
      </c>
      <c r="AY16" s="83">
        <v>65000</v>
      </c>
      <c r="AZ16" s="83">
        <v>38000</v>
      </c>
      <c r="BA16" s="83">
        <v>20000</v>
      </c>
      <c r="BB16" s="83">
        <v>37000</v>
      </c>
      <c r="BC16" s="83">
        <v>37000</v>
      </c>
      <c r="BD16" s="83">
        <v>97000</v>
      </c>
      <c r="BE16" s="83">
        <v>18000</v>
      </c>
      <c r="BF16" s="83">
        <v>106000</v>
      </c>
      <c r="BG16" s="83">
        <v>39000</v>
      </c>
      <c r="BJ16" s="83" t="s">
        <v>300</v>
      </c>
      <c r="BK16" s="83">
        <v>98000</v>
      </c>
      <c r="BL16" s="83">
        <v>58000</v>
      </c>
      <c r="BM16" s="83">
        <v>136000</v>
      </c>
      <c r="BN16" s="83">
        <v>74000</v>
      </c>
      <c r="BO16" s="87">
        <v>137000</v>
      </c>
      <c r="BP16" s="87">
        <v>99000</v>
      </c>
      <c r="BQ16" s="83">
        <v>170000</v>
      </c>
      <c r="BR16" s="83">
        <v>74000</v>
      </c>
      <c r="BS16" s="83">
        <v>127000</v>
      </c>
      <c r="BT16" s="83">
        <v>84000</v>
      </c>
      <c r="BW16" s="83" t="s">
        <v>300</v>
      </c>
      <c r="BX16" s="83">
        <v>122000</v>
      </c>
      <c r="BY16" s="83">
        <v>85000</v>
      </c>
      <c r="BZ16" s="83">
        <v>201000</v>
      </c>
      <c r="CA16" s="83">
        <v>56000</v>
      </c>
      <c r="CB16" s="83">
        <v>175000</v>
      </c>
      <c r="CC16" s="83">
        <v>56000</v>
      </c>
      <c r="CF16" s="83" t="s">
        <v>300</v>
      </c>
      <c r="CG16" s="83">
        <v>143000</v>
      </c>
      <c r="CH16" s="83">
        <v>89000</v>
      </c>
      <c r="CI16" s="83">
        <v>190000</v>
      </c>
      <c r="CJ16" s="83">
        <v>82000</v>
      </c>
      <c r="CK16" s="83">
        <v>192000</v>
      </c>
      <c r="CL16" s="83">
        <v>285000</v>
      </c>
      <c r="CM16" s="83">
        <v>180000</v>
      </c>
      <c r="CN16" s="83">
        <v>458000</v>
      </c>
      <c r="CO16" s="83">
        <v>293000</v>
      </c>
      <c r="CP16" s="83">
        <v>179000</v>
      </c>
      <c r="CQ16" s="83">
        <v>206000</v>
      </c>
      <c r="CR16" s="83">
        <v>228000</v>
      </c>
      <c r="CS16" s="83">
        <v>226000</v>
      </c>
      <c r="CT16" s="83">
        <v>109000</v>
      </c>
      <c r="CU16" s="83">
        <v>157000</v>
      </c>
      <c r="CV16" s="83">
        <v>61000</v>
      </c>
      <c r="CW16" s="83">
        <v>73000</v>
      </c>
      <c r="CX16" s="83">
        <v>38000</v>
      </c>
      <c r="DB16" s="89"/>
    </row>
    <row r="17" spans="1:156" s="83" customFormat="1">
      <c r="C17" s="83" t="s">
        <v>275</v>
      </c>
      <c r="D17" s="83">
        <v>10487</v>
      </c>
      <c r="E17" s="83">
        <v>3563</v>
      </c>
      <c r="F17" s="83">
        <v>12088</v>
      </c>
      <c r="G17" s="83">
        <v>6554</v>
      </c>
      <c r="J17" s="83" t="s">
        <v>275</v>
      </c>
      <c r="K17" s="83">
        <v>15123</v>
      </c>
      <c r="L17" s="83">
        <v>7690</v>
      </c>
      <c r="AS17" s="83" t="s">
        <v>315</v>
      </c>
      <c r="AT17" s="83">
        <v>18000</v>
      </c>
      <c r="AU17" s="83">
        <v>7000</v>
      </c>
      <c r="AV17" s="83">
        <v>5000</v>
      </c>
      <c r="AW17" s="83">
        <v>4000</v>
      </c>
      <c r="AX17" s="83">
        <v>10000</v>
      </c>
      <c r="AY17" s="83">
        <v>3000</v>
      </c>
      <c r="AZ17" s="83">
        <v>6000</v>
      </c>
      <c r="BA17" s="83">
        <v>1000</v>
      </c>
      <c r="BB17" s="83">
        <v>8000</v>
      </c>
      <c r="BC17" s="83">
        <v>4000</v>
      </c>
      <c r="BD17" s="83">
        <v>13000</v>
      </c>
      <c r="BE17" s="83">
        <v>12000</v>
      </c>
      <c r="BF17" s="83">
        <v>37000</v>
      </c>
      <c r="BG17" s="83">
        <v>17000</v>
      </c>
      <c r="BJ17" s="83" t="s">
        <v>315</v>
      </c>
      <c r="BK17" s="83">
        <v>29000</v>
      </c>
      <c r="BL17" s="83">
        <v>26000</v>
      </c>
      <c r="BM17" s="83">
        <v>44000</v>
      </c>
      <c r="BN17" s="83">
        <v>43000</v>
      </c>
      <c r="BO17" s="87">
        <v>50000</v>
      </c>
      <c r="BP17" s="87">
        <v>67000</v>
      </c>
      <c r="BQ17" s="83">
        <v>76000</v>
      </c>
      <c r="BR17" s="83">
        <v>21000</v>
      </c>
      <c r="BS17" s="83">
        <v>81000</v>
      </c>
      <c r="BT17" s="83">
        <v>34000</v>
      </c>
      <c r="BW17" s="83" t="s">
        <v>329</v>
      </c>
      <c r="BX17" s="83">
        <v>79000</v>
      </c>
      <c r="BY17" s="83">
        <v>13000</v>
      </c>
      <c r="BZ17" s="83">
        <v>77000</v>
      </c>
      <c r="CA17" s="83">
        <v>115000</v>
      </c>
      <c r="CB17" s="83">
        <v>74000</v>
      </c>
      <c r="CC17" s="83">
        <v>53000</v>
      </c>
      <c r="CF17" s="83" t="s">
        <v>329</v>
      </c>
      <c r="CG17" s="83">
        <v>86000</v>
      </c>
      <c r="CH17" s="83">
        <v>50000</v>
      </c>
      <c r="CI17" s="83">
        <v>53000</v>
      </c>
      <c r="CJ17" s="83">
        <v>107000</v>
      </c>
      <c r="CK17" s="83">
        <v>112000</v>
      </c>
      <c r="CL17" s="83">
        <v>81000</v>
      </c>
      <c r="CM17" s="83">
        <v>109000</v>
      </c>
      <c r="CN17" s="83">
        <v>53000</v>
      </c>
      <c r="CO17" s="83">
        <v>97000</v>
      </c>
      <c r="CP17" s="83">
        <v>78000</v>
      </c>
      <c r="CQ17" s="83">
        <v>88000</v>
      </c>
      <c r="CR17" s="83">
        <v>26000</v>
      </c>
      <c r="CS17" s="83">
        <v>60000</v>
      </c>
      <c r="CT17" s="83">
        <v>38000</v>
      </c>
      <c r="CU17" s="83">
        <v>44000</v>
      </c>
      <c r="CV17" s="83">
        <v>64000</v>
      </c>
      <c r="CW17" s="83">
        <v>42000</v>
      </c>
      <c r="CX17" s="83">
        <v>65000</v>
      </c>
      <c r="DB17" s="89"/>
    </row>
    <row r="18" spans="1:156" s="83" customFormat="1">
      <c r="C18" s="83" t="s">
        <v>257</v>
      </c>
      <c r="D18" s="83">
        <v>2387</v>
      </c>
      <c r="E18" s="83">
        <v>4235</v>
      </c>
      <c r="F18" s="83">
        <v>3546</v>
      </c>
      <c r="G18" s="83">
        <v>5969</v>
      </c>
      <c r="J18" s="83" t="s">
        <v>292</v>
      </c>
      <c r="K18" s="83">
        <v>466</v>
      </c>
      <c r="L18" s="83">
        <v>0</v>
      </c>
      <c r="AT18" s="87"/>
      <c r="BO18" s="87"/>
      <c r="BP18" s="87"/>
      <c r="DB18" s="89"/>
    </row>
    <row r="19" spans="1:156" s="83" customFormat="1">
      <c r="B19" s="83" t="s">
        <v>272</v>
      </c>
      <c r="D19" s="83">
        <v>36817</v>
      </c>
      <c r="E19" s="83">
        <v>45826</v>
      </c>
      <c r="F19" s="83">
        <v>41635</v>
      </c>
      <c r="G19" s="83">
        <v>36308</v>
      </c>
      <c r="I19" s="83" t="s">
        <v>272</v>
      </c>
      <c r="K19" s="83">
        <v>58753</v>
      </c>
      <c r="L19" s="83">
        <v>40856</v>
      </c>
      <c r="N19" s="83" t="s">
        <v>272</v>
      </c>
      <c r="P19" s="83">
        <v>67500</v>
      </c>
      <c r="Q19" s="83">
        <v>119600</v>
      </c>
      <c r="R19" s="83">
        <v>84900</v>
      </c>
      <c r="S19" s="83">
        <v>161800</v>
      </c>
      <c r="U19" s="83" t="s">
        <v>272</v>
      </c>
      <c r="W19" s="83">
        <v>111800</v>
      </c>
      <c r="X19" s="83">
        <v>169200</v>
      </c>
      <c r="Y19" s="83">
        <v>141900</v>
      </c>
      <c r="Z19" s="83">
        <v>137700</v>
      </c>
      <c r="AB19" s="83" t="s">
        <v>272</v>
      </c>
      <c r="AD19" s="83">
        <v>180000</v>
      </c>
      <c r="AE19" s="83">
        <v>178400</v>
      </c>
      <c r="AG19" s="83" t="s">
        <v>272</v>
      </c>
      <c r="AI19" s="83">
        <v>215600</v>
      </c>
      <c r="AJ19" s="83">
        <v>267900</v>
      </c>
      <c r="AK19" s="83">
        <v>274300</v>
      </c>
      <c r="AL19" s="83">
        <v>305100</v>
      </c>
      <c r="AM19" s="83">
        <v>326000</v>
      </c>
      <c r="AN19" s="83">
        <v>532000</v>
      </c>
      <c r="AO19" s="83">
        <v>365000</v>
      </c>
      <c r="AP19" s="83">
        <v>340000</v>
      </c>
      <c r="AR19" s="83" t="s">
        <v>272</v>
      </c>
      <c r="AT19" s="87">
        <v>349000</v>
      </c>
      <c r="AU19" s="83">
        <v>375000</v>
      </c>
      <c r="AV19" s="83">
        <v>407000</v>
      </c>
      <c r="AW19" s="83">
        <v>406000</v>
      </c>
      <c r="AX19" s="83">
        <v>417000</v>
      </c>
      <c r="AY19" s="83">
        <v>500000</v>
      </c>
      <c r="AZ19" s="83">
        <v>446000</v>
      </c>
      <c r="BA19" s="83">
        <v>501000</v>
      </c>
      <c r="BB19" s="83">
        <v>516000</v>
      </c>
      <c r="BC19" s="83">
        <v>534000</v>
      </c>
      <c r="BD19" s="83">
        <v>496000</v>
      </c>
      <c r="BE19" s="83">
        <v>601000</v>
      </c>
      <c r="BF19" s="83">
        <v>569000</v>
      </c>
      <c r="BG19" s="83">
        <v>605000</v>
      </c>
      <c r="BI19" s="83" t="s">
        <v>272</v>
      </c>
      <c r="BK19" s="83">
        <v>677000</v>
      </c>
      <c r="BL19" s="83">
        <v>409000</v>
      </c>
      <c r="BM19" s="83">
        <v>674000</v>
      </c>
      <c r="BN19" s="83">
        <v>727000</v>
      </c>
      <c r="BO19" s="87">
        <v>650000</v>
      </c>
      <c r="BP19" s="87">
        <v>485000</v>
      </c>
      <c r="BQ19" s="83">
        <v>693000</v>
      </c>
      <c r="BR19" s="83">
        <v>486000</v>
      </c>
      <c r="BS19" s="83">
        <v>687000</v>
      </c>
      <c r="BT19" s="83">
        <v>748000</v>
      </c>
      <c r="BV19" s="83" t="s">
        <v>272</v>
      </c>
      <c r="BX19" s="83">
        <v>743000</v>
      </c>
      <c r="BY19" s="83">
        <v>551000</v>
      </c>
      <c r="BZ19" s="83">
        <v>642000</v>
      </c>
      <c r="CA19" s="83">
        <v>301000</v>
      </c>
      <c r="CB19" s="83">
        <v>662000</v>
      </c>
      <c r="CC19" s="83">
        <v>529000</v>
      </c>
      <c r="CE19" s="83" t="s">
        <v>272</v>
      </c>
      <c r="CG19" s="83">
        <v>680000</v>
      </c>
      <c r="CH19" s="83">
        <v>545000</v>
      </c>
      <c r="CI19" s="83">
        <v>703000</v>
      </c>
      <c r="CJ19" s="83">
        <v>800000</v>
      </c>
      <c r="CK19" s="83">
        <v>640000</v>
      </c>
      <c r="CL19" s="83">
        <v>599000</v>
      </c>
      <c r="CM19" s="83">
        <v>744000</v>
      </c>
      <c r="CN19" s="83">
        <v>911000</v>
      </c>
      <c r="CO19" s="83">
        <v>846000</v>
      </c>
      <c r="CP19" s="83">
        <v>1159000</v>
      </c>
      <c r="CQ19" s="83">
        <v>872000</v>
      </c>
      <c r="CR19" s="83">
        <v>969000</v>
      </c>
      <c r="CS19" s="83">
        <v>921000</v>
      </c>
      <c r="CT19" s="83">
        <v>954000</v>
      </c>
      <c r="CU19" s="83">
        <v>850000</v>
      </c>
      <c r="CV19" s="83">
        <v>1032000</v>
      </c>
      <c r="CW19" s="83">
        <v>730000</v>
      </c>
      <c r="CX19" s="83">
        <v>662000</v>
      </c>
      <c r="DB19" s="89"/>
    </row>
    <row r="20" spans="1:156" s="83" customFormat="1">
      <c r="C20" s="83" t="s">
        <v>280</v>
      </c>
      <c r="D20" s="83">
        <v>21733</v>
      </c>
      <c r="E20" s="83">
        <v>28106</v>
      </c>
      <c r="F20" s="83">
        <v>28313</v>
      </c>
      <c r="G20" s="83">
        <v>33390</v>
      </c>
      <c r="J20" s="83" t="s">
        <v>293</v>
      </c>
      <c r="K20" s="83">
        <v>43344</v>
      </c>
      <c r="L20" s="83">
        <v>24210</v>
      </c>
      <c r="O20" s="83" t="s">
        <v>293</v>
      </c>
      <c r="P20" s="83">
        <v>52800</v>
      </c>
      <c r="Q20" s="83">
        <v>109500</v>
      </c>
      <c r="R20" s="83">
        <v>58200</v>
      </c>
      <c r="S20" s="83">
        <v>12700</v>
      </c>
      <c r="V20" s="83" t="s">
        <v>293</v>
      </c>
      <c r="W20" s="83">
        <v>76200</v>
      </c>
      <c r="X20" s="83">
        <v>120400</v>
      </c>
      <c r="Y20" s="83">
        <v>104600</v>
      </c>
      <c r="Z20" s="83">
        <v>92400</v>
      </c>
      <c r="AC20" s="83" t="s">
        <v>293</v>
      </c>
      <c r="AD20" s="83">
        <v>128900</v>
      </c>
      <c r="AE20" s="83">
        <v>112300</v>
      </c>
      <c r="AH20" s="83" t="s">
        <v>293</v>
      </c>
      <c r="AI20" s="83">
        <v>149000</v>
      </c>
      <c r="AJ20" s="83">
        <v>205700</v>
      </c>
      <c r="AK20" s="83">
        <v>210000</v>
      </c>
      <c r="AL20" s="83">
        <v>250500</v>
      </c>
      <c r="AM20" s="83">
        <v>251000</v>
      </c>
      <c r="AN20" s="83">
        <v>453000</v>
      </c>
      <c r="AO20" s="83">
        <v>292000</v>
      </c>
      <c r="AP20" s="83">
        <v>276000</v>
      </c>
      <c r="AS20" s="83" t="s">
        <v>293</v>
      </c>
      <c r="AT20" s="87">
        <v>275000</v>
      </c>
      <c r="AU20" s="83">
        <v>324000</v>
      </c>
      <c r="AV20" s="83">
        <v>340000</v>
      </c>
      <c r="AW20" s="83">
        <v>345000</v>
      </c>
      <c r="AX20" s="83">
        <v>332000</v>
      </c>
      <c r="AY20" s="83">
        <v>423000</v>
      </c>
      <c r="AZ20" s="83">
        <v>353000</v>
      </c>
      <c r="BA20" s="83">
        <v>400000</v>
      </c>
      <c r="BB20" s="83">
        <v>409000</v>
      </c>
      <c r="BC20" s="83">
        <v>406000</v>
      </c>
      <c r="BD20" s="83">
        <v>389000</v>
      </c>
      <c r="BE20" s="83">
        <v>513000</v>
      </c>
      <c r="BF20" s="83">
        <v>455000</v>
      </c>
      <c r="BG20" s="83">
        <v>518000</v>
      </c>
      <c r="BJ20" s="83" t="s">
        <v>293</v>
      </c>
      <c r="BK20" s="83">
        <v>550000</v>
      </c>
      <c r="BL20" s="83">
        <v>347000</v>
      </c>
      <c r="BM20" s="83">
        <v>545000</v>
      </c>
      <c r="BN20" s="83">
        <v>632000</v>
      </c>
      <c r="BO20" s="87">
        <v>547000</v>
      </c>
      <c r="BP20" s="87">
        <v>405000</v>
      </c>
      <c r="BQ20" s="83">
        <v>563000</v>
      </c>
      <c r="BR20" s="83">
        <v>347000</v>
      </c>
      <c r="BS20" s="83">
        <v>565000</v>
      </c>
      <c r="BT20" s="83">
        <v>595000</v>
      </c>
      <c r="BW20" s="83" t="s">
        <v>293</v>
      </c>
      <c r="BX20" s="83">
        <v>604000</v>
      </c>
      <c r="BY20" s="83">
        <v>437000</v>
      </c>
      <c r="BZ20" s="83">
        <v>531000</v>
      </c>
      <c r="CA20" s="83">
        <v>216000</v>
      </c>
      <c r="CB20" s="83">
        <v>542000</v>
      </c>
      <c r="CC20" s="83">
        <v>465000</v>
      </c>
      <c r="CF20" s="83" t="s">
        <v>293</v>
      </c>
      <c r="CG20" s="83">
        <v>531000</v>
      </c>
      <c r="CH20" s="83">
        <v>452000</v>
      </c>
      <c r="CI20" s="83">
        <v>559000</v>
      </c>
      <c r="CJ20" s="83">
        <v>709000</v>
      </c>
      <c r="CK20" s="83">
        <v>491000</v>
      </c>
      <c r="CL20" s="83">
        <v>457000</v>
      </c>
      <c r="CM20" s="83">
        <v>572000</v>
      </c>
      <c r="CN20" s="83">
        <v>727000</v>
      </c>
      <c r="CO20" s="83">
        <v>670000</v>
      </c>
      <c r="CP20" s="83">
        <v>1014000</v>
      </c>
      <c r="CQ20" s="83">
        <v>652000</v>
      </c>
      <c r="CR20" s="83">
        <v>581000</v>
      </c>
      <c r="CS20" s="83">
        <v>652000</v>
      </c>
      <c r="CT20" s="83">
        <v>634000</v>
      </c>
      <c r="CU20" s="83">
        <v>570000</v>
      </c>
      <c r="CV20" s="83">
        <v>790000</v>
      </c>
      <c r="CW20" s="83">
        <v>525000</v>
      </c>
      <c r="CX20" s="83">
        <v>458000</v>
      </c>
      <c r="DB20" s="89"/>
    </row>
    <row r="21" spans="1:156" s="83" customFormat="1">
      <c r="C21" s="83" t="s">
        <v>281</v>
      </c>
      <c r="D21" s="83">
        <v>11196</v>
      </c>
      <c r="E21" s="83">
        <v>10850</v>
      </c>
      <c r="F21" s="83">
        <v>8531</v>
      </c>
      <c r="G21" s="83">
        <v>513</v>
      </c>
      <c r="J21" s="83" t="s">
        <v>281</v>
      </c>
      <c r="K21" s="83">
        <v>7920</v>
      </c>
      <c r="L21" s="83">
        <v>10275</v>
      </c>
      <c r="O21" s="83" t="s">
        <v>281</v>
      </c>
      <c r="P21" s="83">
        <v>3200</v>
      </c>
      <c r="Q21" s="83">
        <v>0</v>
      </c>
      <c r="R21" s="83">
        <v>11700</v>
      </c>
      <c r="S21" s="83">
        <v>14600</v>
      </c>
      <c r="V21" s="83" t="s">
        <v>281</v>
      </c>
      <c r="W21" s="83">
        <v>15200</v>
      </c>
      <c r="X21" s="83">
        <v>26800</v>
      </c>
      <c r="Y21" s="83">
        <v>17800</v>
      </c>
      <c r="Z21" s="83">
        <v>8700</v>
      </c>
      <c r="AC21" s="83" t="s">
        <v>281</v>
      </c>
      <c r="AD21" s="83">
        <v>28000</v>
      </c>
      <c r="AE21" s="83">
        <v>26800</v>
      </c>
      <c r="AH21" s="83" t="s">
        <v>281</v>
      </c>
      <c r="AI21" s="83">
        <v>36900</v>
      </c>
      <c r="AJ21" s="83">
        <v>34000</v>
      </c>
      <c r="AK21" s="83">
        <v>34200</v>
      </c>
      <c r="AL21" s="83">
        <v>30000</v>
      </c>
      <c r="AM21" s="83">
        <v>37000</v>
      </c>
      <c r="AN21" s="83">
        <v>54000</v>
      </c>
      <c r="AO21" s="83">
        <v>39000</v>
      </c>
      <c r="AP21" s="83">
        <v>16000</v>
      </c>
      <c r="AS21" s="83" t="s">
        <v>281</v>
      </c>
      <c r="AT21" s="87">
        <v>46000</v>
      </c>
      <c r="AU21" s="83">
        <v>26000</v>
      </c>
      <c r="AV21" s="83">
        <v>40000</v>
      </c>
      <c r="AW21" s="83">
        <v>41000</v>
      </c>
      <c r="AX21" s="83">
        <v>50000</v>
      </c>
      <c r="AY21" s="83">
        <v>30000</v>
      </c>
      <c r="AZ21" s="83">
        <v>50000</v>
      </c>
      <c r="BA21" s="83">
        <v>52000</v>
      </c>
      <c r="BB21" s="83">
        <v>62000</v>
      </c>
      <c r="BC21" s="83">
        <v>8000</v>
      </c>
      <c r="BD21" s="83">
        <v>56000</v>
      </c>
      <c r="BE21" s="83">
        <v>13000</v>
      </c>
      <c r="BF21" s="83">
        <v>48000</v>
      </c>
      <c r="BG21" s="83">
        <v>17000</v>
      </c>
      <c r="BJ21" s="83" t="s">
        <v>281</v>
      </c>
      <c r="BK21" s="83">
        <v>68000</v>
      </c>
      <c r="BL21" s="83">
        <v>18000</v>
      </c>
      <c r="BM21" s="83">
        <v>56000</v>
      </c>
      <c r="BN21" s="83">
        <v>29000</v>
      </c>
      <c r="BO21" s="87">
        <v>46000</v>
      </c>
      <c r="BP21" s="87">
        <v>27000</v>
      </c>
      <c r="BQ21" s="83">
        <v>53000</v>
      </c>
      <c r="BR21" s="83">
        <v>55000</v>
      </c>
      <c r="BS21" s="83">
        <v>47000</v>
      </c>
      <c r="BT21" s="83">
        <v>75000</v>
      </c>
      <c r="BW21" s="83" t="s">
        <v>281</v>
      </c>
      <c r="BX21" s="83">
        <v>56000</v>
      </c>
      <c r="BY21" s="83">
        <v>20000</v>
      </c>
      <c r="BZ21" s="83">
        <v>25000</v>
      </c>
      <c r="CA21" s="83">
        <v>22000</v>
      </c>
      <c r="CB21" s="83">
        <v>34000</v>
      </c>
      <c r="CC21" s="83">
        <v>14000</v>
      </c>
      <c r="CF21" s="83" t="s">
        <v>281</v>
      </c>
      <c r="CG21" s="83">
        <v>59000</v>
      </c>
      <c r="CH21" s="83">
        <v>23000</v>
      </c>
      <c r="CI21" s="83">
        <v>53000</v>
      </c>
      <c r="CJ21" s="83">
        <v>16000</v>
      </c>
      <c r="CK21" s="83">
        <v>48000</v>
      </c>
      <c r="CL21" s="83">
        <v>33000</v>
      </c>
      <c r="CM21" s="83">
        <v>56000</v>
      </c>
      <c r="CN21" s="83">
        <v>26000</v>
      </c>
      <c r="CO21" s="83">
        <v>68000</v>
      </c>
      <c r="CP21" s="83">
        <v>13000</v>
      </c>
      <c r="CQ21" s="83">
        <v>93000</v>
      </c>
      <c r="CR21" s="83">
        <v>171000</v>
      </c>
      <c r="CS21" s="83">
        <v>89000</v>
      </c>
      <c r="CT21" s="83">
        <v>193000</v>
      </c>
      <c r="CU21" s="83">
        <v>104000</v>
      </c>
      <c r="CV21" s="83">
        <v>122000</v>
      </c>
      <c r="CW21" s="83">
        <v>70000</v>
      </c>
      <c r="CX21" s="83">
        <v>0</v>
      </c>
      <c r="DB21" s="89"/>
    </row>
    <row r="22" spans="1:156" s="83" customFormat="1">
      <c r="C22" s="83" t="s">
        <v>282</v>
      </c>
      <c r="D22" s="83">
        <v>3888</v>
      </c>
      <c r="E22" s="83">
        <v>6870</v>
      </c>
      <c r="F22" s="83">
        <v>4791</v>
      </c>
      <c r="G22" s="83">
        <v>2405</v>
      </c>
      <c r="J22" s="83" t="s">
        <v>282</v>
      </c>
      <c r="K22" s="83">
        <v>7490</v>
      </c>
      <c r="L22" s="83">
        <v>6371</v>
      </c>
      <c r="O22" s="83" t="s">
        <v>282</v>
      </c>
      <c r="P22" s="83">
        <v>9500</v>
      </c>
      <c r="Q22" s="83">
        <v>6300</v>
      </c>
      <c r="R22" s="83">
        <v>13500</v>
      </c>
      <c r="S22" s="83">
        <v>19500</v>
      </c>
      <c r="V22" s="83" t="s">
        <v>282</v>
      </c>
      <c r="W22" s="83">
        <v>17700</v>
      </c>
      <c r="X22" s="83">
        <v>19700</v>
      </c>
      <c r="Y22" s="83">
        <v>15400</v>
      </c>
      <c r="Z22" s="83">
        <v>25600</v>
      </c>
      <c r="AC22" s="83" t="s">
        <v>282</v>
      </c>
      <c r="AD22" s="83">
        <v>18600</v>
      </c>
      <c r="AE22" s="83">
        <v>19200</v>
      </c>
      <c r="AH22" s="83" t="s">
        <v>282</v>
      </c>
      <c r="AI22" s="83">
        <v>22500</v>
      </c>
      <c r="AJ22" s="83">
        <v>23200</v>
      </c>
      <c r="AK22" s="83">
        <v>23800</v>
      </c>
      <c r="AL22" s="83">
        <v>22000</v>
      </c>
      <c r="AM22" s="83">
        <v>27000</v>
      </c>
      <c r="AN22" s="83">
        <v>20000</v>
      </c>
      <c r="AO22" s="83">
        <v>23000</v>
      </c>
      <c r="AP22" s="83">
        <v>46000</v>
      </c>
      <c r="AS22" s="83" t="s">
        <v>282</v>
      </c>
      <c r="AT22" s="87">
        <v>24000</v>
      </c>
      <c r="AU22" s="83">
        <v>24000</v>
      </c>
      <c r="AV22" s="83">
        <v>24000</v>
      </c>
      <c r="AW22" s="83">
        <v>20000</v>
      </c>
      <c r="AX22" s="83">
        <v>29000</v>
      </c>
      <c r="AY22" s="83">
        <v>33000</v>
      </c>
      <c r="AZ22" s="83">
        <v>39000</v>
      </c>
      <c r="BA22" s="83">
        <v>31000</v>
      </c>
      <c r="BB22" s="83">
        <v>41000</v>
      </c>
      <c r="BC22" s="83">
        <v>44000</v>
      </c>
      <c r="BD22" s="83">
        <v>46000</v>
      </c>
      <c r="BE22" s="83">
        <v>73000</v>
      </c>
      <c r="BF22" s="83">
        <v>60000</v>
      </c>
      <c r="BG22" s="83">
        <v>60000</v>
      </c>
      <c r="BJ22" s="83" t="s">
        <v>282</v>
      </c>
      <c r="BK22" s="83">
        <v>54000</v>
      </c>
      <c r="BL22" s="83">
        <v>36000</v>
      </c>
      <c r="BM22" s="83">
        <v>66000</v>
      </c>
      <c r="BN22" s="83">
        <v>60000</v>
      </c>
      <c r="BO22" s="87">
        <v>49000</v>
      </c>
      <c r="BP22" s="87">
        <v>53000</v>
      </c>
      <c r="BQ22" s="83">
        <v>61000</v>
      </c>
      <c r="BR22" s="83">
        <v>78000</v>
      </c>
      <c r="BS22" s="83">
        <v>63000</v>
      </c>
      <c r="BT22" s="83">
        <v>66000</v>
      </c>
      <c r="BW22" s="83" t="s">
        <v>282</v>
      </c>
      <c r="BX22" s="83">
        <v>73000</v>
      </c>
      <c r="BY22" s="83">
        <v>93000</v>
      </c>
      <c r="BZ22" s="83">
        <v>72000</v>
      </c>
      <c r="CA22" s="83">
        <v>60000</v>
      </c>
      <c r="CB22" s="83">
        <v>79000</v>
      </c>
      <c r="CC22" s="83">
        <v>42000</v>
      </c>
      <c r="CF22" s="83" t="s">
        <v>282</v>
      </c>
      <c r="CG22" s="83">
        <v>81000</v>
      </c>
      <c r="CH22" s="83">
        <v>69000</v>
      </c>
      <c r="CI22" s="83">
        <v>81000</v>
      </c>
      <c r="CJ22" s="83">
        <v>66000</v>
      </c>
      <c r="CK22" s="83">
        <v>93000</v>
      </c>
      <c r="CL22" s="83">
        <v>97000</v>
      </c>
      <c r="CM22" s="83">
        <v>105000</v>
      </c>
      <c r="CN22" s="83">
        <v>146000</v>
      </c>
      <c r="CO22" s="83">
        <v>96000</v>
      </c>
      <c r="CP22" s="83">
        <v>124000</v>
      </c>
      <c r="CQ22" s="83">
        <v>109000</v>
      </c>
      <c r="CR22" s="83">
        <v>183000</v>
      </c>
      <c r="CS22" s="83">
        <v>156000</v>
      </c>
      <c r="CT22" s="83">
        <v>116000</v>
      </c>
      <c r="CU22" s="83">
        <v>129000</v>
      </c>
      <c r="CV22" s="83">
        <v>116000</v>
      </c>
      <c r="CW22" s="83">
        <v>122000</v>
      </c>
      <c r="CX22" s="83">
        <v>169000</v>
      </c>
      <c r="CZ22" s="83" t="s">
        <v>282</v>
      </c>
      <c r="DB22" s="89">
        <v>140000</v>
      </c>
      <c r="DC22" s="83">
        <v>180000</v>
      </c>
      <c r="DD22" s="83">
        <v>150000</v>
      </c>
      <c r="DE22" s="83">
        <v>180000</v>
      </c>
      <c r="DF22" s="83">
        <v>260000</v>
      </c>
      <c r="DG22" s="83">
        <v>100000</v>
      </c>
      <c r="DH22" s="83">
        <v>150000</v>
      </c>
      <c r="DI22" s="83">
        <v>260000</v>
      </c>
      <c r="DJ22" s="83">
        <v>200000</v>
      </c>
      <c r="DK22" s="83">
        <v>170000</v>
      </c>
      <c r="DL22" s="83">
        <v>190000</v>
      </c>
      <c r="DM22" s="83">
        <v>220000</v>
      </c>
      <c r="DN22" s="83">
        <v>140000</v>
      </c>
      <c r="DO22" s="83">
        <v>140000</v>
      </c>
      <c r="DP22" s="83">
        <v>200000</v>
      </c>
      <c r="DQ22" s="83">
        <v>150000</v>
      </c>
      <c r="DR22" s="83">
        <v>250000</v>
      </c>
      <c r="DS22" s="83">
        <v>170000</v>
      </c>
      <c r="DT22" s="83">
        <v>200000</v>
      </c>
      <c r="DU22" s="83">
        <v>280000</v>
      </c>
      <c r="DV22" s="83">
        <v>190000</v>
      </c>
      <c r="DW22" s="83">
        <v>190000</v>
      </c>
      <c r="DX22" s="83">
        <v>250000</v>
      </c>
      <c r="DY22" s="83">
        <v>150000</v>
      </c>
      <c r="DZ22" s="83">
        <v>210000</v>
      </c>
      <c r="EA22" s="83">
        <v>250000</v>
      </c>
      <c r="EB22" s="83">
        <v>220000</v>
      </c>
      <c r="EC22" s="83">
        <v>170000</v>
      </c>
      <c r="ED22" s="83">
        <v>220000</v>
      </c>
      <c r="EE22" s="83">
        <v>260000</v>
      </c>
      <c r="EF22" s="83">
        <v>180000</v>
      </c>
      <c r="EG22" s="83">
        <v>270000</v>
      </c>
      <c r="EH22" s="83">
        <v>270000</v>
      </c>
      <c r="EI22" s="83">
        <v>180000</v>
      </c>
      <c r="EJ22" s="83">
        <v>270000</v>
      </c>
      <c r="EK22" s="83">
        <v>300000</v>
      </c>
      <c r="EL22" s="83">
        <v>190000</v>
      </c>
      <c r="EM22" s="83">
        <v>260000</v>
      </c>
      <c r="EN22" s="83">
        <v>330000</v>
      </c>
      <c r="EO22" s="83">
        <v>20000</v>
      </c>
      <c r="EP22" s="83">
        <v>260000</v>
      </c>
      <c r="EQ22" s="83">
        <v>320000</v>
      </c>
      <c r="ER22" s="83">
        <v>200000</v>
      </c>
      <c r="ES22" s="83">
        <v>290000</v>
      </c>
      <c r="ET22" s="83">
        <v>340000</v>
      </c>
      <c r="EU22" s="83">
        <v>210000</v>
      </c>
      <c r="EV22" s="83">
        <v>270000</v>
      </c>
      <c r="EW22" s="83">
        <v>290000</v>
      </c>
      <c r="EX22" s="83">
        <v>230000</v>
      </c>
      <c r="EY22" s="83">
        <v>290000</v>
      </c>
      <c r="EZ22" s="83">
        <v>580000</v>
      </c>
    </row>
    <row r="23" spans="1:156">
      <c r="AT23" s="86"/>
      <c r="DB23" s="88"/>
    </row>
    <row r="24" spans="1:156" s="85" customFormat="1">
      <c r="A24" s="85" t="s">
        <v>287</v>
      </c>
      <c r="D24" s="85">
        <f t="shared" ref="D24:E24" si="0">D6/D5</f>
        <v>0.89434774105221981</v>
      </c>
      <c r="E24" s="85">
        <f t="shared" si="0"/>
        <v>0.63688839515871654</v>
      </c>
      <c r="F24" s="85">
        <f>F6/F5</f>
        <v>0.81891037414863566</v>
      </c>
      <c r="G24" s="85">
        <f>G6/G5</f>
        <v>0.7686750756468228</v>
      </c>
      <c r="H24" s="85" t="s">
        <v>287</v>
      </c>
      <c r="K24" s="85">
        <f>K6/K5</f>
        <v>0.79427850368557307</v>
      </c>
      <c r="L24" s="85">
        <f t="shared" ref="L24:AN24" si="1">L6/L5</f>
        <v>0.68695906192737521</v>
      </c>
      <c r="M24" s="85" t="s">
        <v>287</v>
      </c>
      <c r="P24" s="85">
        <f t="shared" si="1"/>
        <v>0.86730861819932592</v>
      </c>
      <c r="Q24" s="85">
        <f t="shared" si="1"/>
        <v>0.61268919759485796</v>
      </c>
      <c r="R24" s="85">
        <f t="shared" si="1"/>
        <v>0.97471085793198686</v>
      </c>
      <c r="S24" s="85">
        <f t="shared" si="1"/>
        <v>0.79527039758809115</v>
      </c>
      <c r="T24" s="85" t="s">
        <v>287</v>
      </c>
      <c r="W24" s="85">
        <f t="shared" si="1"/>
        <v>0.90016401625900311</v>
      </c>
      <c r="X24" s="85">
        <f t="shared" si="1"/>
        <v>0.72067311035393922</v>
      </c>
      <c r="Y24" s="85">
        <f t="shared" si="1"/>
        <v>0.8956137582833702</v>
      </c>
      <c r="Z24" s="85">
        <f t="shared" si="1"/>
        <v>0.73555371672872705</v>
      </c>
      <c r="AA24" s="85" t="s">
        <v>287</v>
      </c>
      <c r="AD24" s="85">
        <f t="shared" si="1"/>
        <v>0.96773111123538957</v>
      </c>
      <c r="AE24" s="85">
        <f t="shared" si="1"/>
        <v>0.749739631195246</v>
      </c>
      <c r="AF24" s="85" t="s">
        <v>287</v>
      </c>
      <c r="AI24" s="85">
        <f t="shared" si="1"/>
        <v>0.92170310044292036</v>
      </c>
      <c r="AJ24" s="85">
        <f t="shared" si="1"/>
        <v>0.68944691671964398</v>
      </c>
      <c r="AK24" s="85">
        <f t="shared" si="1"/>
        <v>0.87609414510795569</v>
      </c>
      <c r="AL24" s="85">
        <f t="shared" si="1"/>
        <v>0.72506809594938937</v>
      </c>
      <c r="AM24" s="85">
        <f t="shared" si="1"/>
        <v>0.89953114534494305</v>
      </c>
      <c r="AN24" s="85">
        <f t="shared" si="1"/>
        <v>0.66349098332766243</v>
      </c>
      <c r="AO24" s="85">
        <f t="shared" ref="AO24:BG24" si="2">AO6/AO5</f>
        <v>0.94681490384615385</v>
      </c>
      <c r="AP24" s="85">
        <f t="shared" si="2"/>
        <v>0.70018796992481203</v>
      </c>
      <c r="AQ24" s="85" t="s">
        <v>287</v>
      </c>
      <c r="AT24" s="85">
        <f t="shared" si="2"/>
        <v>0.95402298850574707</v>
      </c>
      <c r="AU24" s="85">
        <f t="shared" si="2"/>
        <v>0.74641551869552991</v>
      </c>
      <c r="AV24" s="85">
        <f t="shared" si="2"/>
        <v>0.96076406814661852</v>
      </c>
      <c r="AW24" s="85">
        <f t="shared" si="2"/>
        <v>0.78461938165757339</v>
      </c>
      <c r="AX24" s="85">
        <f t="shared" si="2"/>
        <v>0.97314949201741652</v>
      </c>
      <c r="AY24" s="85">
        <f t="shared" si="2"/>
        <v>0.90642698842649594</v>
      </c>
      <c r="AZ24" s="85">
        <f t="shared" si="2"/>
        <v>1.0536389939906521</v>
      </c>
      <c r="BA24" s="85">
        <f t="shared" si="2"/>
        <v>0.93886368546122267</v>
      </c>
      <c r="BB24" s="85">
        <f t="shared" si="2"/>
        <v>1.1495307612095933</v>
      </c>
      <c r="BC24" s="85">
        <f t="shared" si="2"/>
        <v>0.99600886917960085</v>
      </c>
      <c r="BD24" s="85">
        <f t="shared" si="2"/>
        <v>1.1765525477707006</v>
      </c>
      <c r="BE24" s="85">
        <f t="shared" si="2"/>
        <v>1.0035475792988313</v>
      </c>
      <c r="BF24" s="85">
        <f t="shared" si="2"/>
        <v>1.160996008363429</v>
      </c>
      <c r="BG24" s="85">
        <f t="shared" si="2"/>
        <v>1.0145211930926217</v>
      </c>
      <c r="BH24" s="85" t="s">
        <v>287</v>
      </c>
      <c r="BK24" s="85">
        <f t="shared" ref="BK24:BN24" si="3">BK6/BK5</f>
        <v>1.1899871630295251</v>
      </c>
      <c r="BL24" s="85">
        <f t="shared" si="3"/>
        <v>1.1697513553935315</v>
      </c>
      <c r="BM24" s="85">
        <f t="shared" si="3"/>
        <v>1.2236958443854995</v>
      </c>
      <c r="BN24" s="85">
        <f t="shared" si="3"/>
        <v>0.91006931776723821</v>
      </c>
      <c r="BO24" s="85">
        <f t="shared" ref="BO24:BP24" si="4">BO6/BO5</f>
        <v>1.2526063920697317</v>
      </c>
      <c r="BP24" s="85">
        <f t="shared" si="4"/>
        <v>0.94623454477332336</v>
      </c>
      <c r="BQ24" s="85">
        <f t="shared" ref="BQ24:CR24" si="5">BQ6/BQ5</f>
        <v>1.3501400560224091</v>
      </c>
      <c r="BR24" s="85">
        <f t="shared" si="5"/>
        <v>1.05451197053407</v>
      </c>
      <c r="BS24" s="85">
        <f t="shared" si="5"/>
        <v>1.4381642512077295</v>
      </c>
      <c r="BT24" s="85">
        <f t="shared" si="5"/>
        <v>1.3038427167113493</v>
      </c>
      <c r="BU24" s="85" t="s">
        <v>287</v>
      </c>
      <c r="BX24" s="85">
        <f t="shared" si="5"/>
        <v>1.524758546680975</v>
      </c>
      <c r="BY24" s="85">
        <f t="shared" si="5"/>
        <v>1.2954428202923474</v>
      </c>
      <c r="BZ24" s="85">
        <f t="shared" si="5"/>
        <v>1.5137588243768909</v>
      </c>
      <c r="CA24" s="85">
        <f t="shared" si="5"/>
        <v>1.0647304186621349</v>
      </c>
      <c r="CB24" s="85">
        <f t="shared" si="5"/>
        <v>1.5456164383561644</v>
      </c>
      <c r="CC24" s="85">
        <f t="shared" si="5"/>
        <v>1.0877332907959802</v>
      </c>
      <c r="CD24" s="85" t="s">
        <v>287</v>
      </c>
      <c r="CG24" s="85">
        <f t="shared" si="5"/>
        <v>1.5500261233019854</v>
      </c>
      <c r="CH24" s="85">
        <f t="shared" si="5"/>
        <v>1.1959720039994286</v>
      </c>
      <c r="CI24" s="85">
        <f t="shared" si="5"/>
        <v>1.6024377593360997</v>
      </c>
      <c r="CJ24" s="85">
        <f t="shared" si="5"/>
        <v>1.2270698344132469</v>
      </c>
      <c r="CK24" s="85">
        <f t="shared" si="5"/>
        <v>1.6092568448500653</v>
      </c>
      <c r="CL24" s="85">
        <f t="shared" si="5"/>
        <v>1.1666203059805285</v>
      </c>
      <c r="CM24" s="85">
        <f t="shared" si="5"/>
        <v>1.6178809645972294</v>
      </c>
      <c r="CN24" s="85">
        <f t="shared" si="5"/>
        <v>1.2462696250162191</v>
      </c>
      <c r="CO24" s="85">
        <f t="shared" si="5"/>
        <v>1.6381915983606556</v>
      </c>
      <c r="CP24" s="85">
        <f t="shared" si="5"/>
        <v>1.4130138851075416</v>
      </c>
      <c r="CQ24" s="85">
        <f t="shared" si="5"/>
        <v>1.6054456717184691</v>
      </c>
      <c r="CR24" s="85">
        <f t="shared" si="5"/>
        <v>1.3439096531325625</v>
      </c>
      <c r="CS24" s="85">
        <f t="shared" ref="CS24:DC24" si="6">CS6/CS5</f>
        <v>1.673103106820151</v>
      </c>
      <c r="CT24" s="85">
        <f t="shared" si="6"/>
        <v>1.4765922700054437</v>
      </c>
      <c r="CU24" s="85">
        <f t="shared" si="6"/>
        <v>1.769406682759497</v>
      </c>
      <c r="CV24" s="85">
        <f t="shared" si="6"/>
        <v>1.3431734317343174</v>
      </c>
      <c r="CW24" s="85">
        <f t="shared" si="6"/>
        <v>1.7619233268356076</v>
      </c>
      <c r="CX24" s="85">
        <f t="shared" si="6"/>
        <v>1.6566017018940433</v>
      </c>
      <c r="CY24" s="85" t="s">
        <v>287</v>
      </c>
      <c r="DB24" s="90">
        <f t="shared" si="6"/>
        <v>1.7112299465240641</v>
      </c>
      <c r="DC24" s="85">
        <f t="shared" si="6"/>
        <v>1.4008498583569404</v>
      </c>
      <c r="DD24" s="85">
        <f t="shared" ref="DD24:DW24" si="7">DD6/DD5</f>
        <v>1.2412831241283124</v>
      </c>
      <c r="DE24" s="85">
        <f t="shared" si="7"/>
        <v>1.7919556171983357</v>
      </c>
      <c r="DF24" s="85">
        <f t="shared" si="7"/>
        <v>1.3651026392961876</v>
      </c>
      <c r="DG24" s="85">
        <f t="shared" si="7"/>
        <v>1.2677824267782427</v>
      </c>
      <c r="DH24" s="85">
        <f t="shared" si="7"/>
        <v>1.7438356164383562</v>
      </c>
      <c r="DI24" s="85">
        <f t="shared" si="7"/>
        <v>1.4652777777777777</v>
      </c>
      <c r="DJ24" s="85">
        <f t="shared" si="7"/>
        <v>1.627939142461964</v>
      </c>
      <c r="DK24" s="85">
        <f t="shared" si="7"/>
        <v>1.7969401947148818</v>
      </c>
      <c r="DL24" s="85">
        <f t="shared" si="7"/>
        <v>1.5448916408668731</v>
      </c>
      <c r="DM24" s="85">
        <f t="shared" si="7"/>
        <v>1.3233190271816881</v>
      </c>
      <c r="DN24" s="85">
        <f t="shared" si="7"/>
        <v>1.7727910238429172</v>
      </c>
      <c r="DO24" s="85">
        <f t="shared" si="7"/>
        <v>1.5708029197080291</v>
      </c>
      <c r="DP24" s="85">
        <f t="shared" si="7"/>
        <v>1.4924698795180722</v>
      </c>
      <c r="DQ24" s="85">
        <f t="shared" si="7"/>
        <v>1.766016713091922</v>
      </c>
      <c r="DR24" s="85">
        <f t="shared" si="7"/>
        <v>1.2711111111111111</v>
      </c>
      <c r="DS24" s="85">
        <f t="shared" si="7"/>
        <v>1.641643059490085</v>
      </c>
      <c r="DT24" s="85">
        <f t="shared" si="7"/>
        <v>1.7433751743375174</v>
      </c>
      <c r="DU24" s="85">
        <f t="shared" si="7"/>
        <v>1.6400602409638554</v>
      </c>
      <c r="DV24" s="85">
        <f t="shared" si="7"/>
        <v>1.5406203840472674</v>
      </c>
      <c r="DW24" s="85">
        <f t="shared" si="7"/>
        <v>1.6967559943582511</v>
      </c>
      <c r="DX24" s="85">
        <f t="shared" ref="DX24:EH24" si="8">DX6/DX5</f>
        <v>1.3984251968503938</v>
      </c>
      <c r="DY24" s="85">
        <f t="shared" si="8"/>
        <v>2.1018062397372743</v>
      </c>
      <c r="DZ24" s="85">
        <f t="shared" si="8"/>
        <v>1.7847919655667146</v>
      </c>
      <c r="EA24" s="85">
        <f t="shared" si="8"/>
        <v>1.396604938271605</v>
      </c>
      <c r="EB24" s="85">
        <f t="shared" si="8"/>
        <v>1.4907872696817421</v>
      </c>
      <c r="EC24" s="85">
        <f t="shared" si="8"/>
        <v>1.7895500725689404</v>
      </c>
      <c r="ED24" s="85">
        <f t="shared" si="8"/>
        <v>1.4954819277108433</v>
      </c>
      <c r="EE24" s="85">
        <f t="shared" si="8"/>
        <v>1.6796657381615598</v>
      </c>
      <c r="EF24" s="85">
        <f t="shared" si="8"/>
        <v>1.784370477568741</v>
      </c>
      <c r="EG24" s="85">
        <f t="shared" si="8"/>
        <v>1.5699088145896656</v>
      </c>
      <c r="EH24" s="85">
        <f t="shared" si="8"/>
        <v>1.5400291120815137</v>
      </c>
      <c r="EI24" s="85">
        <f t="shared" ref="EI24:EZ24" si="9">EI6/EI5</f>
        <v>1.7570621468926553</v>
      </c>
      <c r="EJ24" s="85">
        <f t="shared" si="9"/>
        <v>1.5139751552795031</v>
      </c>
      <c r="EK24" s="85">
        <f t="shared" si="9"/>
        <v>1.5924713584288053</v>
      </c>
      <c r="EL24" s="85">
        <f t="shared" si="9"/>
        <v>1.8376068376068375</v>
      </c>
      <c r="EM24" s="85">
        <f t="shared" si="9"/>
        <v>1.7147540983606557</v>
      </c>
      <c r="EN24" s="85">
        <f t="shared" si="9"/>
        <v>1.5936073059360731</v>
      </c>
      <c r="EO24" s="85">
        <f t="shared" si="9"/>
        <v>1.846262341325811</v>
      </c>
      <c r="EP24" s="85">
        <f t="shared" si="9"/>
        <v>1.4851794071762872</v>
      </c>
      <c r="EQ24" s="85">
        <f t="shared" si="9"/>
        <v>1.2748538011695907</v>
      </c>
      <c r="ER24" s="85">
        <f t="shared" si="9"/>
        <v>1.8167832167832167</v>
      </c>
      <c r="ES24" s="85">
        <f t="shared" si="9"/>
        <v>1.3603053435114503</v>
      </c>
      <c r="ET24" s="85">
        <f t="shared" si="9"/>
        <v>1.4754558204768584</v>
      </c>
      <c r="EU24" s="85">
        <f t="shared" si="9"/>
        <v>1.8379501385041552</v>
      </c>
      <c r="EV24" s="85">
        <f t="shared" si="9"/>
        <v>1.7319277108433735</v>
      </c>
      <c r="EW24" s="85">
        <f t="shared" si="9"/>
        <v>1.7493333333333334</v>
      </c>
      <c r="EX24" s="85">
        <f t="shared" si="9"/>
        <v>1.8106995884773662</v>
      </c>
      <c r="EY24" s="85">
        <f t="shared" si="9"/>
        <v>1.7196401799100449</v>
      </c>
      <c r="EZ24" s="85">
        <f t="shared" si="9"/>
        <v>1.5349462365591398</v>
      </c>
    </row>
    <row r="25" spans="1:156" s="85" customFormat="1">
      <c r="A25" s="85" t="s">
        <v>288</v>
      </c>
      <c r="D25" s="85">
        <f t="shared" ref="D25:E25" si="10">D10/D5</f>
        <v>7.9984353608449049E-2</v>
      </c>
      <c r="E25" s="85">
        <f t="shared" si="10"/>
        <v>0.11547608818402769</v>
      </c>
      <c r="F25" s="85">
        <f>F10/F5</f>
        <v>8.4457746436464587E-2</v>
      </c>
      <c r="G25" s="85">
        <f>G10/G5</f>
        <v>9.3793900656172435E-2</v>
      </c>
      <c r="H25" s="85" t="s">
        <v>288</v>
      </c>
      <c r="K25" s="85">
        <f>K10/K5</f>
        <v>0.10170921034612433</v>
      </c>
      <c r="L25" s="85">
        <f t="shared" ref="L25:AN25" si="11">L10/L5</f>
        <v>8.6974995835455843E-2</v>
      </c>
      <c r="M25" s="85" t="s">
        <v>288</v>
      </c>
      <c r="P25" s="85">
        <f t="shared" si="11"/>
        <v>0.10707751564756861</v>
      </c>
      <c r="Q25" s="85">
        <f t="shared" si="11"/>
        <v>0.15664524155090193</v>
      </c>
      <c r="R25" s="85">
        <f t="shared" si="11"/>
        <v>0.131279129984464</v>
      </c>
      <c r="S25" s="85">
        <f t="shared" si="11"/>
        <v>0.203127944224609</v>
      </c>
      <c r="T25" s="85" t="s">
        <v>288</v>
      </c>
      <c r="W25" s="85">
        <f t="shared" si="11"/>
        <v>0.13591956072167155</v>
      </c>
      <c r="X25" s="85">
        <f t="shared" si="11"/>
        <v>0.1822543633961477</v>
      </c>
      <c r="Y25" s="85">
        <f t="shared" si="11"/>
        <v>0.15121489428841906</v>
      </c>
      <c r="Z25" s="85">
        <f t="shared" si="11"/>
        <v>0.15784029788994622</v>
      </c>
      <c r="AA25" s="85" t="s">
        <v>288</v>
      </c>
      <c r="AD25" s="85">
        <f t="shared" si="11"/>
        <v>0.20334433197248475</v>
      </c>
      <c r="AE25" s="85">
        <f t="shared" si="11"/>
        <v>0.2191386387306255</v>
      </c>
      <c r="AF25" s="85" t="s">
        <v>288</v>
      </c>
      <c r="AI25" s="85">
        <f t="shared" si="11"/>
        <v>0.23079487545839883</v>
      </c>
      <c r="AJ25" s="85">
        <f t="shared" si="11"/>
        <v>0.27595888959525322</v>
      </c>
      <c r="AK25" s="85">
        <f t="shared" si="11"/>
        <v>0.23901964598327174</v>
      </c>
      <c r="AL25" s="85">
        <f t="shared" si="11"/>
        <v>0.27550303136806958</v>
      </c>
      <c r="AM25" s="85">
        <f t="shared" si="11"/>
        <v>0.2407903549899531</v>
      </c>
      <c r="AN25" s="85">
        <f t="shared" si="11"/>
        <v>0.3334467505954406</v>
      </c>
      <c r="AO25" s="85">
        <f t="shared" ref="AO25:BG25" si="12">AO10/AO5</f>
        <v>0.23707932692307693</v>
      </c>
      <c r="AP25" s="85">
        <f t="shared" si="12"/>
        <v>0.23778195488721804</v>
      </c>
      <c r="AQ25" s="85" t="s">
        <v>288</v>
      </c>
      <c r="AT25" s="85">
        <f t="shared" si="12"/>
        <v>0.26436781609195403</v>
      </c>
      <c r="AU25" s="85">
        <f t="shared" si="12"/>
        <v>0.24599381501265111</v>
      </c>
      <c r="AV25" s="85">
        <f t="shared" si="12"/>
        <v>0.32550335570469796</v>
      </c>
      <c r="AW25" s="85">
        <f t="shared" si="12"/>
        <v>0.37230449467394128</v>
      </c>
      <c r="AX25" s="85">
        <f t="shared" si="12"/>
        <v>0.3601838413159168</v>
      </c>
      <c r="AY25" s="85">
        <f t="shared" si="12"/>
        <v>0.39448411721250926</v>
      </c>
      <c r="AZ25" s="85">
        <f t="shared" si="12"/>
        <v>0.33652348097039841</v>
      </c>
      <c r="BA25" s="85">
        <f t="shared" si="12"/>
        <v>0.31021818967379566</v>
      </c>
      <c r="BB25" s="85">
        <f t="shared" si="12"/>
        <v>0.34911366006256517</v>
      </c>
      <c r="BC25" s="85">
        <f t="shared" si="12"/>
        <v>0.34412416851441241</v>
      </c>
      <c r="BD25" s="85">
        <f t="shared" si="12"/>
        <v>0.34693471337579618</v>
      </c>
      <c r="BE25" s="85">
        <f t="shared" si="12"/>
        <v>0.39190317195325541</v>
      </c>
      <c r="BF25" s="85">
        <f t="shared" si="12"/>
        <v>0.39517202052841666</v>
      </c>
      <c r="BG25" s="85">
        <f t="shared" si="12"/>
        <v>0.3704866562009419</v>
      </c>
      <c r="BH25" s="85" t="s">
        <v>288</v>
      </c>
      <c r="BK25" s="85">
        <f t="shared" ref="BK25:BN25" si="13">BK10/BK5</f>
        <v>0.43315606088391712</v>
      </c>
      <c r="BL25" s="85">
        <f t="shared" si="13"/>
        <v>0.34268087492989346</v>
      </c>
      <c r="BM25" s="85">
        <f t="shared" si="13"/>
        <v>0.44244031830238728</v>
      </c>
      <c r="BN25" s="85">
        <f t="shared" si="13"/>
        <v>0.48267055819044147</v>
      </c>
      <c r="BO25" s="85">
        <f t="shared" ref="BO25:BP25" si="14">BO10/BO5</f>
        <v>0.45240129892326097</v>
      </c>
      <c r="BP25" s="85">
        <f t="shared" si="14"/>
        <v>0.42993630573248409</v>
      </c>
      <c r="BQ25" s="85">
        <f t="shared" ref="BQ25:CR25" si="15">BQ10/BQ5</f>
        <v>0.46548030977096722</v>
      </c>
      <c r="BR25" s="85">
        <f t="shared" si="15"/>
        <v>0.43388581952117866</v>
      </c>
      <c r="BS25" s="85">
        <f t="shared" si="15"/>
        <v>0.44557165861513687</v>
      </c>
      <c r="BT25" s="85">
        <f t="shared" si="15"/>
        <v>0.48525469168900803</v>
      </c>
      <c r="BU25" s="85" t="s">
        <v>288</v>
      </c>
      <c r="BX25" s="85">
        <f t="shared" si="15"/>
        <v>0.49885022229035719</v>
      </c>
      <c r="BY25" s="85">
        <f t="shared" si="15"/>
        <v>0.40687876182287186</v>
      </c>
      <c r="BZ25" s="85">
        <f t="shared" si="15"/>
        <v>0.48998703356865003</v>
      </c>
      <c r="CA25" s="85">
        <f t="shared" si="15"/>
        <v>0.29136412791595862</v>
      </c>
      <c r="CB25" s="85">
        <f t="shared" si="15"/>
        <v>0.42712328767123287</v>
      </c>
      <c r="CC25" s="85">
        <f t="shared" si="15"/>
        <v>0.28776519381081511</v>
      </c>
      <c r="CD25" s="85" t="s">
        <v>288</v>
      </c>
      <c r="CG25" s="85">
        <f t="shared" si="15"/>
        <v>0.40556426332288403</v>
      </c>
      <c r="CH25" s="85">
        <f t="shared" si="15"/>
        <v>0.3589487216111984</v>
      </c>
      <c r="CI25" s="85">
        <f t="shared" si="15"/>
        <v>0.46511929460580914</v>
      </c>
      <c r="CJ25" s="85">
        <f t="shared" si="15"/>
        <v>0.52843772498200148</v>
      </c>
      <c r="CK25" s="85">
        <f t="shared" si="15"/>
        <v>0.52829204693611476</v>
      </c>
      <c r="CL25" s="85">
        <f t="shared" si="15"/>
        <v>0.60472878998609181</v>
      </c>
      <c r="CM25" s="85">
        <f t="shared" si="15"/>
        <v>0.57914315033350439</v>
      </c>
      <c r="CN25" s="85">
        <f t="shared" si="15"/>
        <v>0.64551706241079543</v>
      </c>
      <c r="CO25" s="85">
        <f t="shared" si="15"/>
        <v>0.61949282786885251</v>
      </c>
      <c r="CP25" s="85">
        <f t="shared" si="15"/>
        <v>0.6720664307105908</v>
      </c>
      <c r="CQ25" s="85">
        <f t="shared" si="15"/>
        <v>0.63922424865142569</v>
      </c>
      <c r="CR25" s="85">
        <f t="shared" si="15"/>
        <v>0.75907502016671147</v>
      </c>
      <c r="CS25" s="85">
        <f t="shared" ref="CS25:DC25" si="16">CS10/CS5</f>
        <v>0.71097908156950118</v>
      </c>
      <c r="CT25" s="85">
        <f t="shared" si="16"/>
        <v>0.7940936309199782</v>
      </c>
      <c r="CU25" s="85">
        <f t="shared" si="16"/>
        <v>0.80421801549993643</v>
      </c>
      <c r="CV25" s="85">
        <f t="shared" si="16"/>
        <v>0.73827095413811283</v>
      </c>
      <c r="CW25" s="85">
        <f t="shared" si="16"/>
        <v>0.75347628330084471</v>
      </c>
      <c r="CX25" s="85">
        <f t="shared" si="16"/>
        <v>0.86151523469667857</v>
      </c>
      <c r="CY25" s="85" t="s">
        <v>288</v>
      </c>
      <c r="DB25" s="90">
        <f t="shared" si="16"/>
        <v>0.81149732620320858</v>
      </c>
      <c r="DC25" s="85">
        <f t="shared" si="16"/>
        <v>0.66288951841359778</v>
      </c>
      <c r="DD25" s="85">
        <f t="shared" ref="DD25:DW25" si="17">DD10/DD5</f>
        <v>0.57043235704323569</v>
      </c>
      <c r="DE25" s="85">
        <f t="shared" si="17"/>
        <v>0.83911234396671286</v>
      </c>
      <c r="DF25" s="85">
        <f t="shared" si="17"/>
        <v>0.71847507331378302</v>
      </c>
      <c r="DG25" s="85">
        <f t="shared" si="17"/>
        <v>0.73082287308228733</v>
      </c>
      <c r="DH25" s="85">
        <f t="shared" si="17"/>
        <v>0.89726027397260277</v>
      </c>
      <c r="DI25" s="85">
        <f t="shared" si="17"/>
        <v>0.7319444444444444</v>
      </c>
      <c r="DJ25" s="85">
        <f t="shared" si="17"/>
        <v>0.9861687413554634</v>
      </c>
      <c r="DK25" s="85">
        <f t="shared" si="17"/>
        <v>0.85674547983310156</v>
      </c>
      <c r="DL25" s="85">
        <f t="shared" si="17"/>
        <v>0.87616099071207432</v>
      </c>
      <c r="DM25" s="85">
        <f t="shared" si="17"/>
        <v>0.92274678111587982</v>
      </c>
      <c r="DN25" s="85">
        <f t="shared" si="17"/>
        <v>0.87517531556802242</v>
      </c>
      <c r="DO25" s="85">
        <f t="shared" si="17"/>
        <v>0.8978102189781022</v>
      </c>
      <c r="DP25" s="85">
        <f t="shared" si="17"/>
        <v>0.63102409638554213</v>
      </c>
      <c r="DQ25" s="85">
        <f t="shared" si="17"/>
        <v>0.92479108635097496</v>
      </c>
      <c r="DR25" s="85">
        <f t="shared" si="17"/>
        <v>0.9748148148148148</v>
      </c>
      <c r="DS25" s="85">
        <f t="shared" si="17"/>
        <v>0.84277620396600561</v>
      </c>
      <c r="DT25" s="85">
        <f t="shared" si="17"/>
        <v>0.90934449093444913</v>
      </c>
      <c r="DU25" s="85">
        <f t="shared" si="17"/>
        <v>0.86596385542168675</v>
      </c>
      <c r="DV25" s="85">
        <f t="shared" si="17"/>
        <v>0.95273264401772528</v>
      </c>
      <c r="DW25" s="85">
        <f t="shared" si="17"/>
        <v>0.90691114245416082</v>
      </c>
      <c r="DX25" s="85">
        <f t="shared" ref="DX25:EH25" si="18">DX10/DX5</f>
        <v>0.74645669291338579</v>
      </c>
      <c r="DY25" s="85">
        <f t="shared" si="18"/>
        <v>0.93267651888341541</v>
      </c>
      <c r="DZ25" s="85">
        <f t="shared" si="18"/>
        <v>0.97417503586800569</v>
      </c>
      <c r="EA25" s="85">
        <f t="shared" si="18"/>
        <v>0.92438271604938271</v>
      </c>
      <c r="EB25" s="85">
        <f t="shared" si="18"/>
        <v>0.93969849246231152</v>
      </c>
      <c r="EC25" s="85">
        <f t="shared" si="18"/>
        <v>0.93904208998548622</v>
      </c>
      <c r="ED25" s="85">
        <f t="shared" si="18"/>
        <v>0.8012048192771084</v>
      </c>
      <c r="EE25" s="85">
        <f t="shared" si="18"/>
        <v>0.82311977715877438</v>
      </c>
      <c r="EF25" s="85">
        <f t="shared" si="18"/>
        <v>1.0057887120115774</v>
      </c>
      <c r="EG25" s="85">
        <f t="shared" si="18"/>
        <v>1.0288753799392096</v>
      </c>
      <c r="EH25" s="85">
        <f t="shared" si="18"/>
        <v>0.82096069868995636</v>
      </c>
      <c r="EI25" s="85">
        <f t="shared" ref="EI25:EZ25" si="19">EI10/EI5</f>
        <v>1.0451977401129944</v>
      </c>
      <c r="EJ25" s="85">
        <f t="shared" si="19"/>
        <v>0.88819875776397517</v>
      </c>
      <c r="EK25" s="85">
        <f t="shared" si="19"/>
        <v>0.83469721767594107</v>
      </c>
      <c r="EL25" s="85">
        <f t="shared" si="19"/>
        <v>1.0769230769230769</v>
      </c>
      <c r="EM25" s="85">
        <f t="shared" si="19"/>
        <v>0.89836065573770496</v>
      </c>
      <c r="EN25" s="85">
        <f t="shared" si="19"/>
        <v>1.1095890410958904</v>
      </c>
      <c r="EO25" s="85">
        <f t="shared" si="19"/>
        <v>1.0648801128349787</v>
      </c>
      <c r="EP25" s="85">
        <f t="shared" si="19"/>
        <v>0.86115444617784709</v>
      </c>
      <c r="EQ25" s="85">
        <f t="shared" si="19"/>
        <v>1.0657894736842106</v>
      </c>
      <c r="ER25" s="85">
        <f t="shared" si="19"/>
        <v>1.0923076923076922</v>
      </c>
      <c r="ES25" s="85">
        <f t="shared" si="19"/>
        <v>1.0122137404580154</v>
      </c>
      <c r="ET25" s="85">
        <f t="shared" si="19"/>
        <v>1.0771388499298737</v>
      </c>
      <c r="EU25" s="85">
        <f t="shared" si="19"/>
        <v>1.0997229916897506</v>
      </c>
      <c r="EV25" s="85">
        <f t="shared" si="19"/>
        <v>0.90210843373493976</v>
      </c>
      <c r="EW25" s="85">
        <f t="shared" si="19"/>
        <v>1.08</v>
      </c>
      <c r="EX25" s="85">
        <f t="shared" si="19"/>
        <v>1.1262002743484225</v>
      </c>
      <c r="EY25" s="85">
        <f t="shared" si="19"/>
        <v>1.0059970014992503</v>
      </c>
      <c r="EZ25" s="85">
        <f t="shared" si="19"/>
        <v>1.5201612903225807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78AAB-7E53-4BD2-B7B9-E33879C3525C}">
  <dimension ref="A1:DZ25"/>
  <sheetViews>
    <sheetView topLeftCell="A3" workbookViewId="0">
      <pane xSplit="3" ySplit="2" topLeftCell="Q16" activePane="bottomRight" state="frozen"/>
      <selection activeCell="A3" sqref="A3"/>
      <selection pane="topRight" activeCell="D3" sqref="D3"/>
      <selection pane="bottomLeft" activeCell="A5" sqref="A5"/>
      <selection pane="bottomRight" activeCell="W18" sqref="W18"/>
    </sheetView>
  </sheetViews>
  <sheetFormatPr defaultColWidth="8.6640625" defaultRowHeight="18"/>
  <cols>
    <col min="1" max="2" width="4.1640625" style="84" customWidth="1"/>
    <col min="3" max="3" width="25.1640625" style="84" customWidth="1"/>
    <col min="4" max="5" width="10.9140625" style="84" customWidth="1"/>
    <col min="6" max="9" width="8.6640625" style="84"/>
    <col min="10" max="10" width="9.1640625" style="84" bestFit="1" customWidth="1"/>
    <col min="11" max="11" width="8.6640625" style="84"/>
    <col min="12" max="19" width="9.1640625" style="84" bestFit="1" customWidth="1"/>
    <col min="20" max="27" width="9.58203125" style="84" customWidth="1"/>
    <col min="28" max="41" width="9.5" style="84" customWidth="1"/>
    <col min="42" max="45" width="10.83203125" style="84" customWidth="1"/>
    <col min="46" max="47" width="10.83203125" style="86" customWidth="1"/>
    <col min="48" max="51" width="10.83203125" style="84" customWidth="1"/>
    <col min="52" max="57" width="11.08203125" style="84" customWidth="1"/>
    <col min="58" max="58" width="4.1640625" style="84" customWidth="1"/>
    <col min="59" max="76" width="9.6640625" style="84" customWidth="1"/>
    <col min="77" max="78" width="4.1640625" style="84" customWidth="1"/>
    <col min="79" max="79" width="25.1640625" style="84" customWidth="1"/>
    <col min="80" max="80" width="10.1640625" style="84" bestFit="1" customWidth="1"/>
    <col min="81" max="82" width="9.1640625" style="84" bestFit="1" customWidth="1"/>
    <col min="83" max="83" width="10.1640625" style="84" bestFit="1" customWidth="1"/>
    <col min="84" max="85" width="9.1640625" style="84" bestFit="1" customWidth="1"/>
    <col min="86" max="89" width="10.1640625" style="84" bestFit="1" customWidth="1"/>
    <col min="90" max="91" width="9.1640625" style="84" bestFit="1" customWidth="1"/>
    <col min="92" max="93" width="10.1640625" style="84" bestFit="1" customWidth="1"/>
    <col min="94" max="94" width="9.1640625" style="84" bestFit="1" customWidth="1"/>
    <col min="95" max="95" width="10.1640625" style="84" bestFit="1" customWidth="1"/>
    <col min="96" max="96" width="9.1640625" style="84" bestFit="1" customWidth="1"/>
    <col min="97" max="101" width="10.1640625" style="84" bestFit="1" customWidth="1"/>
    <col min="102" max="102" width="9.1640625" style="84" bestFit="1" customWidth="1"/>
    <col min="103" max="104" width="10.1640625" style="84" bestFit="1" customWidth="1"/>
    <col min="105" max="106" width="9.1640625" style="84" bestFit="1" customWidth="1"/>
    <col min="107" max="107" width="10.1640625" style="84" bestFit="1" customWidth="1"/>
    <col min="108" max="108" width="9.1640625" style="84" bestFit="1" customWidth="1"/>
    <col min="109" max="113" width="10.1640625" style="84" bestFit="1" customWidth="1"/>
    <col min="114" max="115" width="9.1640625" style="84" bestFit="1" customWidth="1"/>
    <col min="116" max="119" width="10.1640625" style="84" bestFit="1" customWidth="1"/>
    <col min="120" max="121" width="9.1640625" style="84" bestFit="1" customWidth="1"/>
    <col min="122" max="122" width="10.1640625" style="84" bestFit="1" customWidth="1"/>
    <col min="123" max="123" width="9.1640625" style="84" bestFit="1" customWidth="1"/>
    <col min="124" max="130" width="10.1640625" style="84" bestFit="1" customWidth="1"/>
    <col min="131" max="16384" width="8.6640625" style="84"/>
  </cols>
  <sheetData>
    <row r="1" spans="1:130">
      <c r="A1" s="84" t="s">
        <v>268</v>
      </c>
    </row>
    <row r="2" spans="1:130">
      <c r="A2" s="84" t="s">
        <v>273</v>
      </c>
    </row>
    <row r="3" spans="1:130">
      <c r="D3" s="84" t="s">
        <v>0</v>
      </c>
      <c r="F3" s="84" t="s">
        <v>18</v>
      </c>
      <c r="H3" s="84" t="s">
        <v>21</v>
      </c>
      <c r="J3" s="84" t="s">
        <v>22</v>
      </c>
      <c r="L3" s="84" t="s">
        <v>23</v>
      </c>
      <c r="N3" s="84" t="s">
        <v>24</v>
      </c>
      <c r="P3" s="84" t="s">
        <v>25</v>
      </c>
      <c r="R3" s="84" t="s">
        <v>26</v>
      </c>
      <c r="T3" s="84" t="s">
        <v>27</v>
      </c>
      <c r="V3" s="84" t="s">
        <v>28</v>
      </c>
      <c r="X3" s="84" t="s">
        <v>29</v>
      </c>
      <c r="Z3" s="84" t="s">
        <v>30</v>
      </c>
      <c r="AB3" s="84" t="s">
        <v>31</v>
      </c>
      <c r="AD3" s="84" t="s">
        <v>32</v>
      </c>
      <c r="AF3" s="84" t="s">
        <v>33</v>
      </c>
      <c r="AH3" s="84" t="s">
        <v>34</v>
      </c>
      <c r="AJ3" s="84" t="s">
        <v>35</v>
      </c>
      <c r="AL3" s="84" t="s">
        <v>36</v>
      </c>
      <c r="AN3" s="84" t="s">
        <v>37</v>
      </c>
      <c r="AP3" s="84" t="s">
        <v>38</v>
      </c>
      <c r="AR3" s="84" t="s">
        <v>39</v>
      </c>
      <c r="AT3" s="86" t="s">
        <v>40</v>
      </c>
      <c r="AV3" s="84" t="s">
        <v>41</v>
      </c>
      <c r="AX3" s="84" t="s">
        <v>42</v>
      </c>
      <c r="AZ3" s="84" t="s">
        <v>43</v>
      </c>
      <c r="BB3" s="84" t="s">
        <v>45</v>
      </c>
      <c r="BD3" s="84" t="s">
        <v>46</v>
      </c>
      <c r="BG3" s="84" t="s">
        <v>47</v>
      </c>
      <c r="BI3" s="84" t="s">
        <v>48</v>
      </c>
      <c r="BK3" s="84" t="s">
        <v>49</v>
      </c>
      <c r="BM3" s="84" t="s">
        <v>50</v>
      </c>
      <c r="BO3" s="84" t="s">
        <v>51</v>
      </c>
      <c r="BQ3" s="84" t="s">
        <v>52</v>
      </c>
      <c r="BS3" s="84" t="s">
        <v>53</v>
      </c>
      <c r="BU3" s="84" t="s">
        <v>54</v>
      </c>
      <c r="BW3" s="84" t="s">
        <v>59</v>
      </c>
      <c r="CB3" s="88" t="s">
        <v>61</v>
      </c>
      <c r="CE3" s="88" t="s">
        <v>62</v>
      </c>
      <c r="CH3" s="88" t="s">
        <v>63</v>
      </c>
      <c r="CK3" s="88" t="s">
        <v>64</v>
      </c>
      <c r="CN3" s="88" t="s">
        <v>65</v>
      </c>
      <c r="CQ3" s="88" t="s">
        <v>89</v>
      </c>
      <c r="CT3" s="88" t="s">
        <v>90</v>
      </c>
      <c r="CW3" s="88" t="s">
        <v>91</v>
      </c>
      <c r="CZ3" s="88" t="s">
        <v>148</v>
      </c>
      <c r="DC3" s="88" t="s">
        <v>149</v>
      </c>
      <c r="DF3" s="88" t="s">
        <v>150</v>
      </c>
      <c r="DI3" s="88" t="s">
        <v>151</v>
      </c>
      <c r="DL3" s="88" t="s">
        <v>152</v>
      </c>
      <c r="DO3" s="88" t="s">
        <v>153</v>
      </c>
      <c r="DR3" s="88" t="s">
        <v>154</v>
      </c>
      <c r="DU3" s="88" t="s">
        <v>155</v>
      </c>
      <c r="DX3" s="88" t="s">
        <v>156</v>
      </c>
    </row>
    <row r="4" spans="1:130">
      <c r="D4" s="84" t="s">
        <v>176</v>
      </c>
      <c r="E4" s="84" t="s">
        <v>283</v>
      </c>
      <c r="F4" s="84" t="s">
        <v>176</v>
      </c>
      <c r="G4" s="84" t="s">
        <v>283</v>
      </c>
      <c r="H4" s="84" t="s">
        <v>176</v>
      </c>
      <c r="I4" s="84" t="s">
        <v>283</v>
      </c>
      <c r="J4" s="84" t="s">
        <v>176</v>
      </c>
      <c r="K4" s="84" t="s">
        <v>283</v>
      </c>
      <c r="L4" s="84" t="s">
        <v>176</v>
      </c>
      <c r="M4" s="84" t="s">
        <v>283</v>
      </c>
      <c r="N4" s="84" t="s">
        <v>176</v>
      </c>
      <c r="O4" s="84" t="s">
        <v>283</v>
      </c>
      <c r="P4" s="84" t="s">
        <v>176</v>
      </c>
      <c r="Q4" s="84" t="s">
        <v>283</v>
      </c>
      <c r="R4" s="84" t="s">
        <v>176</v>
      </c>
      <c r="S4" s="84" t="s">
        <v>283</v>
      </c>
      <c r="T4" s="84" t="s">
        <v>176</v>
      </c>
      <c r="U4" s="84" t="s">
        <v>283</v>
      </c>
      <c r="V4" s="84" t="s">
        <v>176</v>
      </c>
      <c r="W4" s="84" t="s">
        <v>283</v>
      </c>
      <c r="X4" s="84" t="s">
        <v>176</v>
      </c>
      <c r="Y4" s="84" t="s">
        <v>283</v>
      </c>
      <c r="Z4" s="84" t="s">
        <v>176</v>
      </c>
      <c r="AA4" s="84" t="s">
        <v>283</v>
      </c>
      <c r="AB4" s="84" t="s">
        <v>176</v>
      </c>
      <c r="AC4" s="84" t="s">
        <v>283</v>
      </c>
      <c r="AD4" s="84" t="s">
        <v>176</v>
      </c>
      <c r="AE4" s="84" t="s">
        <v>283</v>
      </c>
      <c r="AF4" s="84" t="s">
        <v>176</v>
      </c>
      <c r="AG4" s="84" t="s">
        <v>283</v>
      </c>
      <c r="AH4" s="84" t="s">
        <v>176</v>
      </c>
      <c r="AI4" s="84" t="s">
        <v>283</v>
      </c>
      <c r="AJ4" s="84" t="s">
        <v>176</v>
      </c>
      <c r="AK4" s="84" t="s">
        <v>283</v>
      </c>
      <c r="AL4" s="84" t="s">
        <v>176</v>
      </c>
      <c r="AM4" s="84" t="s">
        <v>283</v>
      </c>
      <c r="AN4" s="84" t="s">
        <v>176</v>
      </c>
      <c r="AO4" s="84" t="s">
        <v>283</v>
      </c>
      <c r="AP4" s="84" t="s">
        <v>176</v>
      </c>
      <c r="AQ4" s="84" t="s">
        <v>283</v>
      </c>
      <c r="AR4" s="84" t="s">
        <v>176</v>
      </c>
      <c r="AS4" s="84" t="s">
        <v>283</v>
      </c>
      <c r="AT4" s="86" t="s">
        <v>176</v>
      </c>
      <c r="AU4" s="86" t="s">
        <v>283</v>
      </c>
      <c r="AV4" s="84" t="s">
        <v>176</v>
      </c>
      <c r="AW4" s="84" t="s">
        <v>283</v>
      </c>
      <c r="AX4" s="84" t="s">
        <v>176</v>
      </c>
      <c r="AY4" s="84" t="s">
        <v>283</v>
      </c>
      <c r="AZ4" s="84" t="s">
        <v>176</v>
      </c>
      <c r="BA4" s="84" t="s">
        <v>283</v>
      </c>
      <c r="BB4" s="84" t="s">
        <v>176</v>
      </c>
      <c r="BC4" s="84" t="s">
        <v>283</v>
      </c>
      <c r="BD4" s="84" t="s">
        <v>176</v>
      </c>
      <c r="BE4" s="84" t="s">
        <v>283</v>
      </c>
      <c r="BG4" s="84" t="s">
        <v>176</v>
      </c>
      <c r="BH4" s="84" t="s">
        <v>283</v>
      </c>
      <c r="BI4" s="84" t="s">
        <v>176</v>
      </c>
      <c r="BJ4" s="84" t="s">
        <v>283</v>
      </c>
      <c r="BK4" s="84" t="s">
        <v>176</v>
      </c>
      <c r="BL4" s="84" t="s">
        <v>283</v>
      </c>
      <c r="BM4" s="84" t="s">
        <v>176</v>
      </c>
      <c r="BN4" s="84" t="s">
        <v>283</v>
      </c>
      <c r="BO4" s="84" t="s">
        <v>176</v>
      </c>
      <c r="BP4" s="84" t="s">
        <v>283</v>
      </c>
      <c r="BQ4" s="84" t="s">
        <v>176</v>
      </c>
      <c r="BR4" s="84" t="s">
        <v>283</v>
      </c>
      <c r="BS4" s="84" t="s">
        <v>176</v>
      </c>
      <c r="BT4" s="84" t="s">
        <v>283</v>
      </c>
      <c r="BU4" s="84" t="s">
        <v>176</v>
      </c>
      <c r="BV4" s="84" t="s">
        <v>283</v>
      </c>
      <c r="BW4" s="84" t="s">
        <v>176</v>
      </c>
      <c r="BX4" s="84" t="s">
        <v>283</v>
      </c>
      <c r="CB4" s="88" t="s">
        <v>176</v>
      </c>
      <c r="CC4" s="84" t="s">
        <v>283</v>
      </c>
      <c r="CD4" s="84" t="s">
        <v>328</v>
      </c>
      <c r="CE4" s="88" t="s">
        <v>176</v>
      </c>
      <c r="CF4" s="84" t="s">
        <v>283</v>
      </c>
      <c r="CG4" s="84" t="s">
        <v>328</v>
      </c>
      <c r="CH4" s="88" t="s">
        <v>176</v>
      </c>
      <c r="CI4" s="84" t="s">
        <v>283</v>
      </c>
      <c r="CJ4" s="84" t="s">
        <v>328</v>
      </c>
      <c r="CK4" s="88" t="s">
        <v>176</v>
      </c>
      <c r="CL4" s="84" t="s">
        <v>283</v>
      </c>
      <c r="CM4" s="84" t="s">
        <v>328</v>
      </c>
      <c r="CN4" s="88" t="s">
        <v>176</v>
      </c>
      <c r="CO4" s="84" t="s">
        <v>283</v>
      </c>
      <c r="CP4" s="84" t="s">
        <v>328</v>
      </c>
      <c r="CQ4" s="88" t="s">
        <v>176</v>
      </c>
      <c r="CR4" s="84" t="s">
        <v>283</v>
      </c>
      <c r="CS4" s="84" t="s">
        <v>328</v>
      </c>
      <c r="CT4" s="88" t="s">
        <v>176</v>
      </c>
      <c r="CU4" s="84" t="s">
        <v>283</v>
      </c>
      <c r="CV4" s="84" t="s">
        <v>328</v>
      </c>
      <c r="CW4" s="88" t="s">
        <v>176</v>
      </c>
      <c r="CX4" s="84" t="s">
        <v>283</v>
      </c>
      <c r="CY4" s="84" t="s">
        <v>328</v>
      </c>
      <c r="CZ4" s="88" t="s">
        <v>176</v>
      </c>
      <c r="DA4" s="84" t="s">
        <v>283</v>
      </c>
      <c r="DB4" s="84" t="s">
        <v>328</v>
      </c>
      <c r="DC4" s="88" t="s">
        <v>176</v>
      </c>
      <c r="DD4" s="84" t="s">
        <v>283</v>
      </c>
      <c r="DE4" s="84" t="s">
        <v>328</v>
      </c>
      <c r="DF4" s="88" t="s">
        <v>176</v>
      </c>
      <c r="DG4" s="84" t="s">
        <v>283</v>
      </c>
      <c r="DH4" s="84" t="s">
        <v>328</v>
      </c>
      <c r="DI4" s="88" t="s">
        <v>176</v>
      </c>
      <c r="DJ4" s="84" t="s">
        <v>283</v>
      </c>
      <c r="DK4" s="84" t="s">
        <v>328</v>
      </c>
      <c r="DL4" s="88" t="s">
        <v>176</v>
      </c>
      <c r="DM4" s="84" t="s">
        <v>283</v>
      </c>
      <c r="DN4" s="84" t="s">
        <v>328</v>
      </c>
      <c r="DO4" s="88" t="s">
        <v>176</v>
      </c>
      <c r="DP4" s="84" t="s">
        <v>283</v>
      </c>
      <c r="DQ4" s="84" t="s">
        <v>328</v>
      </c>
      <c r="DR4" s="88" t="s">
        <v>176</v>
      </c>
      <c r="DS4" s="84" t="s">
        <v>283</v>
      </c>
      <c r="DT4" s="84" t="s">
        <v>328</v>
      </c>
      <c r="DU4" s="88" t="s">
        <v>176</v>
      </c>
      <c r="DV4" s="84" t="s">
        <v>283</v>
      </c>
      <c r="DW4" s="84" t="s">
        <v>328</v>
      </c>
      <c r="DX4" s="88" t="s">
        <v>176</v>
      </c>
      <c r="DY4" s="84" t="s">
        <v>283</v>
      </c>
      <c r="DZ4" s="84" t="s">
        <v>328</v>
      </c>
    </row>
    <row r="5" spans="1:130" s="83" customFormat="1">
      <c r="A5" s="83" t="s">
        <v>269</v>
      </c>
      <c r="D5" s="83">
        <v>766950</v>
      </c>
      <c r="E5" s="83">
        <v>651728</v>
      </c>
      <c r="F5" s="83">
        <v>830285</v>
      </c>
      <c r="G5" s="83">
        <v>735325</v>
      </c>
      <c r="H5" s="83">
        <v>920074</v>
      </c>
      <c r="I5" s="83">
        <v>828422</v>
      </c>
      <c r="J5" s="83">
        <v>1038500</v>
      </c>
      <c r="K5" s="83">
        <v>964600</v>
      </c>
      <c r="L5" s="83">
        <v>1158600</v>
      </c>
      <c r="M5" s="83">
        <v>1061400</v>
      </c>
      <c r="N5" s="83">
        <v>1402300</v>
      </c>
      <c r="O5" s="83">
        <v>1438100</v>
      </c>
      <c r="P5" s="83">
        <v>1584500</v>
      </c>
      <c r="Q5" s="83">
        <v>1450200</v>
      </c>
      <c r="R5" s="83">
        <v>1788100</v>
      </c>
      <c r="S5" s="83">
        <v>1632300</v>
      </c>
      <c r="T5" s="83">
        <v>2099700</v>
      </c>
      <c r="U5" s="83">
        <v>1887600</v>
      </c>
      <c r="V5" s="83">
        <v>2570500</v>
      </c>
      <c r="W5" s="83">
        <v>2276200</v>
      </c>
      <c r="X5" s="83">
        <v>2986000</v>
      </c>
      <c r="Y5" s="83">
        <v>2939000</v>
      </c>
      <c r="Z5" s="83">
        <v>3328000</v>
      </c>
      <c r="AA5" s="83">
        <v>3192000</v>
      </c>
      <c r="AB5" s="83">
        <v>3654000</v>
      </c>
      <c r="AC5" s="83">
        <v>3557000</v>
      </c>
      <c r="AD5" s="83">
        <v>3874000</v>
      </c>
      <c r="AE5" s="83">
        <v>3849000</v>
      </c>
      <c r="AF5" s="83">
        <v>4134000</v>
      </c>
      <c r="AG5" s="83">
        <v>4061000</v>
      </c>
      <c r="AH5" s="83">
        <v>4493000</v>
      </c>
      <c r="AI5" s="83">
        <v>4629000</v>
      </c>
      <c r="AJ5" s="83">
        <v>4795000</v>
      </c>
      <c r="AK5" s="83">
        <v>4510000</v>
      </c>
      <c r="AL5" s="83">
        <v>5024000</v>
      </c>
      <c r="AM5" s="83">
        <v>4792000</v>
      </c>
      <c r="AN5" s="83">
        <v>5261000</v>
      </c>
      <c r="AO5" s="83">
        <v>5096000</v>
      </c>
      <c r="AP5" s="83">
        <v>5453000</v>
      </c>
      <c r="AQ5" s="83">
        <v>5349000</v>
      </c>
      <c r="AR5" s="83">
        <v>5655000</v>
      </c>
      <c r="AS5" s="83">
        <v>5482000</v>
      </c>
      <c r="AT5" s="87">
        <v>5851000</v>
      </c>
      <c r="AU5" s="87">
        <v>5338000</v>
      </c>
      <c r="AV5" s="83">
        <v>6069000</v>
      </c>
      <c r="AW5" s="83">
        <v>5430000</v>
      </c>
      <c r="AX5" s="83">
        <v>6210000</v>
      </c>
      <c r="AY5" s="83">
        <v>5595000</v>
      </c>
      <c r="AZ5" s="83">
        <v>6523000</v>
      </c>
      <c r="BA5" s="83">
        <v>5815000</v>
      </c>
      <c r="BB5" s="83">
        <v>6941000</v>
      </c>
      <c r="BC5" s="83">
        <v>6473000</v>
      </c>
      <c r="BD5" s="83">
        <v>7300000</v>
      </c>
      <c r="BE5" s="83">
        <v>6269000</v>
      </c>
      <c r="BF5" s="83" t="s">
        <v>269</v>
      </c>
      <c r="BG5" s="83">
        <v>7656000</v>
      </c>
      <c r="BH5" s="83">
        <v>7001000</v>
      </c>
      <c r="BI5" s="83">
        <v>7712000</v>
      </c>
      <c r="BJ5" s="83">
        <v>6945000</v>
      </c>
      <c r="BK5" s="83">
        <v>7670000</v>
      </c>
      <c r="BL5" s="83">
        <v>7190000</v>
      </c>
      <c r="BM5" s="83">
        <v>7796000</v>
      </c>
      <c r="BN5" s="83">
        <v>7707000</v>
      </c>
      <c r="BO5" s="83">
        <v>7808000</v>
      </c>
      <c r="BP5" s="83">
        <v>7346000</v>
      </c>
      <c r="BQ5" s="83">
        <v>7786000</v>
      </c>
      <c r="BR5" s="83">
        <v>7438000</v>
      </c>
      <c r="BS5" s="83">
        <v>8079000</v>
      </c>
      <c r="BT5" s="83">
        <v>7348000</v>
      </c>
      <c r="BU5" s="83">
        <v>7871000</v>
      </c>
      <c r="BV5" s="83">
        <v>7588000</v>
      </c>
      <c r="BW5" s="83">
        <v>7695000</v>
      </c>
      <c r="BX5" s="83">
        <v>7286000</v>
      </c>
      <c r="BY5" s="83" t="s">
        <v>269</v>
      </c>
      <c r="CB5" s="89">
        <v>7480000</v>
      </c>
      <c r="CC5" s="83">
        <v>7060000</v>
      </c>
      <c r="CD5" s="83">
        <v>7170000</v>
      </c>
      <c r="CE5" s="83">
        <v>7210000</v>
      </c>
      <c r="CF5" s="83">
        <v>6820000</v>
      </c>
      <c r="CG5" s="83">
        <v>7170000</v>
      </c>
      <c r="CH5" s="83">
        <v>7300000</v>
      </c>
      <c r="CI5" s="83">
        <v>7200000</v>
      </c>
      <c r="CJ5" s="83">
        <v>7230000</v>
      </c>
      <c r="CK5" s="83">
        <v>7190000</v>
      </c>
      <c r="CL5" s="83">
        <v>6460000</v>
      </c>
      <c r="CM5" s="83">
        <v>6990000</v>
      </c>
      <c r="CN5" s="83">
        <v>7130000</v>
      </c>
      <c r="CO5" s="83">
        <v>6850000</v>
      </c>
      <c r="CP5" s="83">
        <v>6640000</v>
      </c>
      <c r="CQ5" s="83">
        <v>7180000</v>
      </c>
      <c r="CR5" s="83">
        <v>6750000</v>
      </c>
      <c r="CS5" s="83">
        <v>7060000</v>
      </c>
      <c r="CT5" s="83">
        <v>7170000</v>
      </c>
      <c r="CU5" s="83">
        <v>6640000</v>
      </c>
      <c r="CV5" s="83">
        <v>6770000</v>
      </c>
      <c r="CW5" s="83">
        <v>7090000</v>
      </c>
      <c r="CX5" s="83">
        <v>6350000</v>
      </c>
      <c r="CY5" s="83">
        <v>6090000</v>
      </c>
      <c r="CZ5" s="83">
        <v>6970000</v>
      </c>
      <c r="DA5" s="83">
        <v>6480000</v>
      </c>
      <c r="DB5" s="83">
        <v>5970000</v>
      </c>
      <c r="DC5" s="83">
        <v>6890000</v>
      </c>
      <c r="DD5" s="83">
        <v>6640000</v>
      </c>
      <c r="DE5" s="83">
        <v>7180000</v>
      </c>
      <c r="DF5" s="83">
        <v>6910000</v>
      </c>
      <c r="DG5" s="83">
        <v>6580000</v>
      </c>
      <c r="DH5" s="83">
        <v>6870000</v>
      </c>
      <c r="DI5" s="83">
        <v>7080000</v>
      </c>
      <c r="DJ5" s="83">
        <v>6440000</v>
      </c>
      <c r="DK5" s="83">
        <v>6110000</v>
      </c>
      <c r="DL5" s="83">
        <v>7020000</v>
      </c>
      <c r="DM5" s="83">
        <v>6100000</v>
      </c>
      <c r="DN5" s="83">
        <v>6570000</v>
      </c>
      <c r="DO5" s="83">
        <v>7090000</v>
      </c>
      <c r="DP5" s="83">
        <v>6410000</v>
      </c>
      <c r="DQ5" s="83">
        <v>6840000</v>
      </c>
      <c r="DR5" s="83">
        <v>7150000</v>
      </c>
      <c r="DS5" s="83">
        <v>6550000</v>
      </c>
      <c r="DT5" s="83">
        <v>7130000</v>
      </c>
      <c r="DU5" s="83">
        <v>7220000</v>
      </c>
      <c r="DV5" s="83">
        <v>6640000</v>
      </c>
      <c r="DW5" s="83">
        <v>7500000</v>
      </c>
      <c r="DX5" s="83">
        <v>7290000</v>
      </c>
      <c r="DY5" s="83">
        <v>6670000</v>
      </c>
      <c r="DZ5" s="83">
        <v>7440000</v>
      </c>
    </row>
    <row r="6" spans="1:130" s="83" customFormat="1">
      <c r="A6" s="83" t="s">
        <v>270</v>
      </c>
      <c r="D6" s="83">
        <v>685920</v>
      </c>
      <c r="E6" s="83">
        <v>415078</v>
      </c>
      <c r="F6" s="83">
        <v>679929</v>
      </c>
      <c r="G6" s="83">
        <v>565226</v>
      </c>
      <c r="H6" s="83">
        <v>730795</v>
      </c>
      <c r="I6" s="83">
        <v>569092</v>
      </c>
      <c r="J6" s="83">
        <v>900700</v>
      </c>
      <c r="K6" s="83">
        <v>591000</v>
      </c>
      <c r="L6" s="83">
        <v>1129300</v>
      </c>
      <c r="M6" s="83">
        <v>844100</v>
      </c>
      <c r="N6" s="83">
        <v>1262300</v>
      </c>
      <c r="O6" s="83">
        <v>1036400</v>
      </c>
      <c r="P6" s="83">
        <v>1419100</v>
      </c>
      <c r="Q6" s="83">
        <v>1066700</v>
      </c>
      <c r="R6" s="83">
        <v>1730400</v>
      </c>
      <c r="S6" s="83">
        <v>1223800</v>
      </c>
      <c r="T6" s="83">
        <v>1935300</v>
      </c>
      <c r="U6" s="83">
        <v>1301400</v>
      </c>
      <c r="V6" s="83">
        <v>2252000</v>
      </c>
      <c r="W6" s="83">
        <v>1650400</v>
      </c>
      <c r="X6" s="83">
        <v>2686000</v>
      </c>
      <c r="Y6" s="83">
        <v>1950000</v>
      </c>
      <c r="Z6" s="83">
        <v>3151000</v>
      </c>
      <c r="AA6" s="83">
        <v>2235000</v>
      </c>
      <c r="AB6" s="83">
        <v>3486000</v>
      </c>
      <c r="AC6" s="83">
        <v>2655000</v>
      </c>
      <c r="AD6" s="83">
        <v>3722000</v>
      </c>
      <c r="AE6" s="83">
        <v>3020000</v>
      </c>
      <c r="AF6" s="83">
        <v>4023000</v>
      </c>
      <c r="AG6" s="83">
        <v>3681000</v>
      </c>
      <c r="AH6" s="83">
        <v>4734000</v>
      </c>
      <c r="AI6" s="83">
        <v>4346000</v>
      </c>
      <c r="AJ6" s="83">
        <v>5512000</v>
      </c>
      <c r="AK6" s="83">
        <v>4492000</v>
      </c>
      <c r="AL6" s="83">
        <v>5911000</v>
      </c>
      <c r="AM6" s="83">
        <v>4809000</v>
      </c>
      <c r="AN6" s="83">
        <v>6108000</v>
      </c>
      <c r="AO6" s="83">
        <v>5170000</v>
      </c>
      <c r="AP6" s="83">
        <v>6489000</v>
      </c>
      <c r="AQ6" s="83">
        <v>6257000</v>
      </c>
      <c r="AR6" s="83">
        <v>6920000</v>
      </c>
      <c r="AS6" s="83">
        <v>4989000</v>
      </c>
      <c r="AT6" s="87">
        <v>7329000</v>
      </c>
      <c r="AU6" s="87">
        <v>5051000</v>
      </c>
      <c r="AV6" s="83">
        <v>8194000</v>
      </c>
      <c r="AW6" s="83">
        <v>5726000</v>
      </c>
      <c r="AX6" s="83">
        <v>8931000</v>
      </c>
      <c r="AY6" s="83">
        <v>7295000</v>
      </c>
      <c r="AZ6" s="83">
        <v>9946000</v>
      </c>
      <c r="BA6" s="83">
        <v>7533000</v>
      </c>
      <c r="BB6" s="83">
        <v>10507000</v>
      </c>
      <c r="BC6" s="83">
        <v>6892000</v>
      </c>
      <c r="BD6" s="83">
        <v>11283000</v>
      </c>
      <c r="BE6" s="83">
        <v>6819000</v>
      </c>
      <c r="BF6" s="83" t="s">
        <v>270</v>
      </c>
      <c r="BG6" s="83">
        <v>11867000</v>
      </c>
      <c r="BH6" s="83">
        <v>8373000</v>
      </c>
      <c r="BI6" s="83">
        <v>12358000</v>
      </c>
      <c r="BJ6" s="83">
        <v>8522000</v>
      </c>
      <c r="BK6" s="83">
        <v>12343000</v>
      </c>
      <c r="BL6" s="83">
        <v>8388000</v>
      </c>
      <c r="BM6" s="83">
        <v>12613000</v>
      </c>
      <c r="BN6" s="83">
        <v>9605000</v>
      </c>
      <c r="BO6" s="83">
        <v>12791000</v>
      </c>
      <c r="BP6" s="83">
        <v>10380000</v>
      </c>
      <c r="BQ6" s="83">
        <v>12500000</v>
      </c>
      <c r="BR6" s="83">
        <v>9996000</v>
      </c>
      <c r="BS6" s="83">
        <v>13517000</v>
      </c>
      <c r="BT6" s="83">
        <v>10850000</v>
      </c>
      <c r="BU6" s="83">
        <v>13927000</v>
      </c>
      <c r="BV6" s="83">
        <v>10192000</v>
      </c>
      <c r="BW6" s="83">
        <v>13558000</v>
      </c>
      <c r="BX6" s="83">
        <v>12070000</v>
      </c>
      <c r="BY6" s="83" t="s">
        <v>270</v>
      </c>
      <c r="CB6" s="89">
        <v>12800000</v>
      </c>
      <c r="CC6" s="83">
        <v>9890000</v>
      </c>
      <c r="CD6" s="83">
        <v>8900000</v>
      </c>
      <c r="CE6" s="83">
        <v>12920000</v>
      </c>
      <c r="CF6" s="83">
        <v>9310000</v>
      </c>
      <c r="CG6" s="83">
        <v>9090000</v>
      </c>
      <c r="CH6" s="83">
        <v>12730000</v>
      </c>
      <c r="CI6" s="83">
        <v>10550000</v>
      </c>
      <c r="CJ6" s="83">
        <v>11770000</v>
      </c>
      <c r="CK6" s="83">
        <v>12920000</v>
      </c>
      <c r="CL6" s="83">
        <v>9980000</v>
      </c>
      <c r="CM6" s="83">
        <v>9250000</v>
      </c>
      <c r="CN6" s="83">
        <v>12640000</v>
      </c>
      <c r="CO6" s="83">
        <v>10760000</v>
      </c>
      <c r="CP6" s="83">
        <v>9910000</v>
      </c>
      <c r="CQ6" s="83">
        <v>12680000</v>
      </c>
      <c r="CR6" s="83">
        <v>8580000</v>
      </c>
      <c r="CS6" s="83">
        <v>11590000</v>
      </c>
      <c r="CT6" s="83">
        <v>12500000</v>
      </c>
      <c r="CU6" s="83">
        <v>10890000</v>
      </c>
      <c r="CV6" s="83">
        <v>10430000</v>
      </c>
      <c r="CW6" s="83">
        <v>12030000</v>
      </c>
      <c r="CX6" s="83">
        <v>8880000</v>
      </c>
      <c r="CY6" s="83">
        <v>12800000</v>
      </c>
      <c r="CZ6" s="83">
        <v>12440000</v>
      </c>
      <c r="DA6" s="83">
        <v>9050000</v>
      </c>
      <c r="DB6" s="83">
        <v>8900000</v>
      </c>
      <c r="DC6" s="83">
        <v>12330000</v>
      </c>
      <c r="DD6" s="83">
        <v>9930000</v>
      </c>
      <c r="DE6" s="83">
        <v>12060000</v>
      </c>
      <c r="DF6" s="83">
        <v>12330000</v>
      </c>
      <c r="DG6" s="83">
        <v>10330000</v>
      </c>
      <c r="DH6" s="83">
        <v>10580000</v>
      </c>
      <c r="DI6" s="83">
        <v>12440000</v>
      </c>
      <c r="DJ6" s="83">
        <v>9750000</v>
      </c>
      <c r="DK6" s="83">
        <v>9730000</v>
      </c>
      <c r="DL6" s="83">
        <v>12900000</v>
      </c>
      <c r="DM6" s="83">
        <v>10460000</v>
      </c>
      <c r="DN6" s="83">
        <v>10470000</v>
      </c>
      <c r="DO6" s="83">
        <v>13090000</v>
      </c>
      <c r="DP6" s="83">
        <v>9520000</v>
      </c>
      <c r="DQ6" s="83">
        <v>8720000</v>
      </c>
      <c r="DR6" s="83">
        <v>12990000</v>
      </c>
      <c r="DS6" s="83">
        <v>8910000</v>
      </c>
      <c r="DT6" s="83">
        <v>10520000</v>
      </c>
      <c r="DU6" s="83">
        <v>13270000</v>
      </c>
      <c r="DV6" s="83">
        <v>11500000</v>
      </c>
      <c r="DW6" s="83">
        <v>13120000</v>
      </c>
      <c r="DX6" s="83">
        <v>13200000</v>
      </c>
      <c r="DY6" s="83">
        <v>11470000</v>
      </c>
      <c r="DZ6" s="83">
        <v>11420000</v>
      </c>
    </row>
    <row r="7" spans="1:130" s="83" customFormat="1">
      <c r="B7" s="83" t="s">
        <v>271</v>
      </c>
      <c r="D7" s="83">
        <v>626036</v>
      </c>
      <c r="E7" s="83">
        <v>388140</v>
      </c>
      <c r="F7" s="83">
        <v>620957</v>
      </c>
      <c r="G7" s="83">
        <v>516744</v>
      </c>
      <c r="H7" s="83">
        <v>665303</v>
      </c>
      <c r="I7" s="83">
        <v>554732</v>
      </c>
      <c r="J7" s="83">
        <v>828200</v>
      </c>
      <c r="K7" s="83">
        <v>558700</v>
      </c>
      <c r="L7" s="83">
        <v>1032400</v>
      </c>
      <c r="M7" s="83">
        <v>756200</v>
      </c>
      <c r="N7" s="83">
        <v>1154300</v>
      </c>
      <c r="O7" s="83">
        <v>954800</v>
      </c>
      <c r="P7" s="83">
        <v>1318200</v>
      </c>
      <c r="Q7" s="83">
        <v>1019000</v>
      </c>
      <c r="R7" s="83">
        <v>1604100</v>
      </c>
      <c r="S7" s="83">
        <v>1158200</v>
      </c>
      <c r="T7" s="83">
        <v>1804400</v>
      </c>
      <c r="U7" s="83">
        <v>1230100</v>
      </c>
      <c r="V7" s="83">
        <v>2080600</v>
      </c>
      <c r="W7" s="83">
        <v>1577100</v>
      </c>
      <c r="X7" s="83">
        <v>2452000</v>
      </c>
      <c r="Y7" s="83">
        <v>1859000</v>
      </c>
      <c r="Z7" s="83">
        <v>2950000</v>
      </c>
      <c r="AA7" s="83">
        <v>2152000</v>
      </c>
      <c r="AB7" s="83">
        <v>3248000</v>
      </c>
      <c r="AC7" s="83">
        <v>2579000</v>
      </c>
      <c r="AD7" s="83">
        <v>3478000</v>
      </c>
      <c r="AE7" s="83">
        <v>2887000</v>
      </c>
      <c r="AF7" s="83">
        <v>3781000</v>
      </c>
      <c r="AG7" s="83">
        <v>3497000</v>
      </c>
      <c r="AH7" s="83">
        <v>4472000</v>
      </c>
      <c r="AI7" s="83">
        <v>4189000</v>
      </c>
      <c r="AJ7" s="83">
        <v>5239000</v>
      </c>
      <c r="AK7" s="83">
        <v>4298000</v>
      </c>
      <c r="AL7" s="83">
        <v>5646000</v>
      </c>
      <c r="AM7" s="83">
        <v>4551000</v>
      </c>
      <c r="AN7" s="83">
        <v>5822000</v>
      </c>
      <c r="AO7" s="83">
        <v>5016000</v>
      </c>
      <c r="AP7" s="83">
        <v>6158000</v>
      </c>
      <c r="AQ7" s="83">
        <v>6031000</v>
      </c>
      <c r="AR7" s="83">
        <v>6580000</v>
      </c>
      <c r="AS7" s="83">
        <v>4716000</v>
      </c>
      <c r="AT7" s="87">
        <v>6983000</v>
      </c>
      <c r="AU7" s="87">
        <v>4835000</v>
      </c>
      <c r="AV7" s="83">
        <v>7836000</v>
      </c>
      <c r="AW7" s="83">
        <v>5510000</v>
      </c>
      <c r="AX7" s="83">
        <v>8513000</v>
      </c>
      <c r="AY7" s="83">
        <v>7128000</v>
      </c>
      <c r="AZ7" s="83">
        <v>9479000</v>
      </c>
      <c r="BA7" s="83">
        <v>7140000</v>
      </c>
      <c r="BB7" s="83">
        <v>10097000</v>
      </c>
      <c r="BC7" s="83">
        <v>6367000</v>
      </c>
      <c r="BD7" s="83">
        <v>10823000</v>
      </c>
      <c r="BE7" s="83">
        <v>6591000</v>
      </c>
      <c r="BG7" s="83">
        <v>11308000</v>
      </c>
      <c r="BH7" s="83">
        <v>8168000</v>
      </c>
      <c r="BI7" s="83">
        <v>11828000</v>
      </c>
      <c r="BJ7" s="83">
        <v>8312000</v>
      </c>
      <c r="BK7" s="83">
        <v>11802000</v>
      </c>
      <c r="BL7" s="83">
        <v>8037000</v>
      </c>
      <c r="BM7" s="83">
        <v>12069000</v>
      </c>
      <c r="BN7" s="83">
        <v>9204000</v>
      </c>
      <c r="BO7" s="83">
        <v>12254000</v>
      </c>
      <c r="BP7" s="83">
        <v>10094000</v>
      </c>
      <c r="BQ7" s="83">
        <v>11970000</v>
      </c>
      <c r="BR7" s="83">
        <v>9731000</v>
      </c>
      <c r="BS7" s="83">
        <v>12890000</v>
      </c>
      <c r="BT7" s="83">
        <v>10489000</v>
      </c>
      <c r="BU7" s="83">
        <v>13357000</v>
      </c>
      <c r="BV7" s="83">
        <v>9776000</v>
      </c>
      <c r="BW7" s="83">
        <v>13004000</v>
      </c>
      <c r="BX7" s="83">
        <v>11836000</v>
      </c>
      <c r="BZ7" s="83" t="s">
        <v>271</v>
      </c>
      <c r="CB7" s="89">
        <v>12240000</v>
      </c>
      <c r="CC7" s="83">
        <v>9540000</v>
      </c>
      <c r="CD7" s="83">
        <v>8290000</v>
      </c>
      <c r="CE7" s="83">
        <v>12330000</v>
      </c>
      <c r="CF7" s="83">
        <v>8840000</v>
      </c>
      <c r="CG7" s="83">
        <v>8610000</v>
      </c>
      <c r="CH7" s="83">
        <v>12100000</v>
      </c>
      <c r="CI7" s="83">
        <v>10110000</v>
      </c>
      <c r="CJ7" s="83">
        <v>11090000</v>
      </c>
      <c r="CK7" s="83">
        <v>12250000</v>
      </c>
      <c r="CL7" s="83">
        <v>9510000</v>
      </c>
      <c r="CM7" s="83">
        <v>8860000</v>
      </c>
      <c r="CN7" s="83">
        <v>11980000</v>
      </c>
      <c r="CO7" s="83">
        <v>10340000</v>
      </c>
      <c r="CP7" s="83">
        <v>9750000</v>
      </c>
      <c r="CQ7" s="83">
        <v>12120000</v>
      </c>
      <c r="CR7" s="83">
        <v>8330000</v>
      </c>
      <c r="CS7" s="83">
        <v>11220000</v>
      </c>
      <c r="CT7" s="83">
        <v>11950000</v>
      </c>
      <c r="CU7" s="83">
        <v>10520000</v>
      </c>
      <c r="CV7" s="83">
        <v>10030000</v>
      </c>
      <c r="CW7" s="83">
        <v>11450000</v>
      </c>
      <c r="CX7" s="83">
        <v>8520000</v>
      </c>
      <c r="CY7" s="83">
        <v>12550000</v>
      </c>
      <c r="CZ7" s="83">
        <v>11790000</v>
      </c>
      <c r="DA7" s="83">
        <v>8630000</v>
      </c>
      <c r="DB7" s="83">
        <v>8430000</v>
      </c>
      <c r="DC7" s="83">
        <v>11790000</v>
      </c>
      <c r="DD7" s="83">
        <v>9330000</v>
      </c>
      <c r="DE7" s="83">
        <v>11580000</v>
      </c>
      <c r="DF7" s="83">
        <v>11770000</v>
      </c>
      <c r="DG7" s="83">
        <v>10040000</v>
      </c>
      <c r="DH7" s="83">
        <v>10060000</v>
      </c>
      <c r="DI7" s="83">
        <v>11810000</v>
      </c>
      <c r="DJ7" s="83">
        <v>9370000</v>
      </c>
      <c r="DK7" s="83">
        <v>9350000</v>
      </c>
      <c r="DL7" s="83">
        <v>12330000</v>
      </c>
      <c r="DM7" s="83">
        <v>10130000</v>
      </c>
      <c r="DN7" s="83">
        <v>10210000</v>
      </c>
      <c r="DO7" s="83">
        <v>12500000</v>
      </c>
      <c r="DP7" s="83">
        <v>9050000</v>
      </c>
      <c r="DQ7" s="83">
        <v>8380000</v>
      </c>
      <c r="DR7" s="83">
        <v>12410000</v>
      </c>
      <c r="DS7" s="83">
        <v>8650000</v>
      </c>
      <c r="DT7" s="83">
        <v>10090000</v>
      </c>
      <c r="DU7" s="83">
        <v>12740000</v>
      </c>
      <c r="DV7" s="83">
        <v>10980000</v>
      </c>
      <c r="DW7" s="83">
        <v>12630000</v>
      </c>
      <c r="DX7" s="83">
        <v>12600000</v>
      </c>
      <c r="DY7" s="83">
        <v>11130000</v>
      </c>
      <c r="DZ7" s="83">
        <v>11040000</v>
      </c>
    </row>
    <row r="8" spans="1:130" s="83" customFormat="1">
      <c r="B8" s="83" t="s">
        <v>272</v>
      </c>
      <c r="D8" s="83">
        <v>59884</v>
      </c>
      <c r="E8" s="83">
        <v>26939</v>
      </c>
      <c r="F8" s="83">
        <v>58973</v>
      </c>
      <c r="G8" s="83">
        <v>48482</v>
      </c>
      <c r="H8" s="83">
        <v>65493</v>
      </c>
      <c r="I8" s="83">
        <v>14359</v>
      </c>
      <c r="J8" s="83">
        <v>72500</v>
      </c>
      <c r="K8" s="83">
        <v>32300</v>
      </c>
      <c r="L8" s="83">
        <v>96900</v>
      </c>
      <c r="M8" s="83">
        <v>87900</v>
      </c>
      <c r="N8" s="83">
        <v>108000</v>
      </c>
      <c r="O8" s="83">
        <v>81600</v>
      </c>
      <c r="P8" s="83">
        <v>100900</v>
      </c>
      <c r="Q8" s="83">
        <v>47600</v>
      </c>
      <c r="R8" s="83">
        <v>126300</v>
      </c>
      <c r="S8" s="83">
        <v>65600</v>
      </c>
      <c r="T8" s="83">
        <v>130800</v>
      </c>
      <c r="U8" s="83">
        <v>71300</v>
      </c>
      <c r="V8" s="83">
        <v>171400</v>
      </c>
      <c r="W8" s="83">
        <v>73300</v>
      </c>
      <c r="X8" s="83">
        <v>183000</v>
      </c>
      <c r="Y8" s="83">
        <v>91000</v>
      </c>
      <c r="Z8" s="83">
        <v>201000</v>
      </c>
      <c r="AA8" s="83">
        <v>83000</v>
      </c>
      <c r="AB8" s="83">
        <v>238000</v>
      </c>
      <c r="AC8" s="83">
        <v>77000</v>
      </c>
      <c r="AD8" s="83">
        <v>244000</v>
      </c>
      <c r="AE8" s="83">
        <v>134000</v>
      </c>
      <c r="AF8" s="83">
        <v>242000</v>
      </c>
      <c r="AG8" s="83">
        <v>184000</v>
      </c>
      <c r="AH8" s="83">
        <v>262000</v>
      </c>
      <c r="AI8" s="83">
        <v>157000</v>
      </c>
      <c r="AJ8" s="83">
        <v>273000</v>
      </c>
      <c r="AK8" s="83">
        <v>194000</v>
      </c>
      <c r="AL8" s="83">
        <v>265000</v>
      </c>
      <c r="AM8" s="83">
        <v>258000</v>
      </c>
      <c r="AN8" s="83">
        <v>286000</v>
      </c>
      <c r="AO8" s="83">
        <v>154000</v>
      </c>
      <c r="AP8" s="83">
        <v>330000</v>
      </c>
      <c r="AQ8" s="83">
        <v>227000</v>
      </c>
      <c r="AR8" s="83">
        <v>339000</v>
      </c>
      <c r="AS8" s="83">
        <v>273000</v>
      </c>
      <c r="AT8" s="83">
        <v>346000</v>
      </c>
      <c r="AU8" s="87">
        <v>216000</v>
      </c>
      <c r="AV8" s="83">
        <v>357000</v>
      </c>
      <c r="AW8" s="83">
        <v>215000</v>
      </c>
      <c r="AX8" s="83">
        <v>418000</v>
      </c>
      <c r="AY8" s="83">
        <v>166000</v>
      </c>
      <c r="AZ8" s="83">
        <v>467000</v>
      </c>
      <c r="BA8" s="83">
        <v>393000</v>
      </c>
      <c r="BB8" s="83">
        <v>410000</v>
      </c>
      <c r="BC8" s="83">
        <v>525000</v>
      </c>
      <c r="BD8" s="83">
        <v>460000</v>
      </c>
      <c r="BE8" s="83">
        <v>228000</v>
      </c>
      <c r="BG8" s="83">
        <v>558000</v>
      </c>
      <c r="BH8" s="83">
        <v>205000</v>
      </c>
      <c r="BI8" s="83">
        <v>530000</v>
      </c>
      <c r="BJ8" s="83">
        <v>210000</v>
      </c>
      <c r="BK8" s="83">
        <v>541000</v>
      </c>
      <c r="BL8" s="83">
        <v>350000</v>
      </c>
      <c r="BM8" s="83">
        <v>544000</v>
      </c>
      <c r="BN8" s="83">
        <v>401000</v>
      </c>
      <c r="BO8" s="83">
        <v>537000</v>
      </c>
      <c r="BP8" s="83">
        <v>286000</v>
      </c>
      <c r="BQ8" s="83">
        <v>530000</v>
      </c>
      <c r="BR8" s="83">
        <v>265000</v>
      </c>
      <c r="BS8" s="83">
        <v>627000</v>
      </c>
      <c r="BT8" s="83">
        <v>361000</v>
      </c>
      <c r="BU8" s="83">
        <v>570000</v>
      </c>
      <c r="BV8" s="83">
        <v>416000</v>
      </c>
      <c r="BW8" s="83">
        <v>554000</v>
      </c>
      <c r="BX8" s="83">
        <v>234000</v>
      </c>
      <c r="BZ8" s="83" t="s">
        <v>272</v>
      </c>
      <c r="CB8" s="89">
        <v>560000</v>
      </c>
      <c r="CC8" s="83">
        <v>350000</v>
      </c>
      <c r="CD8" s="83">
        <v>610000</v>
      </c>
      <c r="CE8" s="83">
        <v>590000</v>
      </c>
      <c r="CF8" s="83">
        <v>470000</v>
      </c>
      <c r="CG8" s="83">
        <v>480000</v>
      </c>
      <c r="CH8" s="83">
        <v>630000</v>
      </c>
      <c r="CI8" s="83">
        <v>440000</v>
      </c>
      <c r="CJ8" s="83">
        <v>680000</v>
      </c>
      <c r="CK8" s="83">
        <v>670000</v>
      </c>
      <c r="CL8" s="83">
        <v>470000</v>
      </c>
      <c r="CM8" s="83">
        <v>220000</v>
      </c>
      <c r="CN8" s="83">
        <v>660000</v>
      </c>
      <c r="CO8" s="83">
        <v>420000</v>
      </c>
      <c r="CP8" s="83">
        <v>170000</v>
      </c>
      <c r="CQ8" s="83">
        <v>560000</v>
      </c>
      <c r="CR8" s="83">
        <v>240000</v>
      </c>
      <c r="CS8" s="83">
        <v>370000</v>
      </c>
      <c r="CT8" s="83">
        <v>550000</v>
      </c>
      <c r="CU8" s="83">
        <v>360000</v>
      </c>
      <c r="CV8" s="83">
        <v>390000</v>
      </c>
      <c r="CW8" s="83">
        <v>580000</v>
      </c>
      <c r="CX8" s="83">
        <v>360000</v>
      </c>
      <c r="CY8" s="83">
        <v>240000</v>
      </c>
      <c r="CZ8" s="83">
        <v>650000</v>
      </c>
      <c r="DA8" s="83">
        <v>430000</v>
      </c>
      <c r="DB8" s="83">
        <v>160000</v>
      </c>
      <c r="DC8" s="83">
        <v>540000</v>
      </c>
      <c r="DD8" s="83">
        <v>610000</v>
      </c>
      <c r="DE8" s="83">
        <v>480000</v>
      </c>
      <c r="DF8" s="83">
        <v>560000</v>
      </c>
      <c r="DG8" s="83">
        <v>290000</v>
      </c>
      <c r="DH8" s="83">
        <v>520000</v>
      </c>
      <c r="DI8" s="83">
        <v>630000</v>
      </c>
      <c r="DJ8" s="83">
        <v>380000</v>
      </c>
      <c r="DK8" s="83">
        <v>380000</v>
      </c>
      <c r="DL8" s="83">
        <v>570000</v>
      </c>
      <c r="DM8" s="83">
        <v>320000</v>
      </c>
      <c r="DN8" s="83">
        <v>260000</v>
      </c>
      <c r="DO8" s="83">
        <v>590000</v>
      </c>
      <c r="DP8" s="83">
        <v>470000</v>
      </c>
      <c r="DQ8" s="83">
        <v>340000</v>
      </c>
      <c r="DR8" s="83">
        <v>590000</v>
      </c>
      <c r="DS8" s="83">
        <v>260000</v>
      </c>
      <c r="DT8" s="83">
        <v>430000</v>
      </c>
      <c r="DU8" s="83">
        <v>520000</v>
      </c>
      <c r="DV8" s="83">
        <v>520000</v>
      </c>
      <c r="DW8" s="83">
        <v>490000</v>
      </c>
      <c r="DX8" s="83">
        <v>590000</v>
      </c>
      <c r="DY8" s="83">
        <v>340000</v>
      </c>
      <c r="DZ8" s="83">
        <v>380000</v>
      </c>
    </row>
    <row r="9" spans="1:130" s="83" customFormat="1">
      <c r="AT9" s="87"/>
      <c r="AU9" s="87"/>
      <c r="CB9" s="89"/>
    </row>
    <row r="10" spans="1:130" s="83" customFormat="1">
      <c r="A10" s="83" t="s">
        <v>274</v>
      </c>
      <c r="D10" s="83">
        <v>61344</v>
      </c>
      <c r="E10" s="83">
        <v>75259</v>
      </c>
      <c r="F10" s="83">
        <v>70124</v>
      </c>
      <c r="G10" s="83">
        <v>68969</v>
      </c>
      <c r="H10" s="83">
        <v>93580</v>
      </c>
      <c r="I10" s="83">
        <v>72052</v>
      </c>
      <c r="J10" s="83">
        <v>111200</v>
      </c>
      <c r="K10" s="83">
        <v>151100</v>
      </c>
      <c r="L10" s="83">
        <v>152100</v>
      </c>
      <c r="M10" s="83">
        <v>215600</v>
      </c>
      <c r="N10" s="83">
        <v>190600</v>
      </c>
      <c r="O10" s="83">
        <v>262100</v>
      </c>
      <c r="P10" s="83">
        <v>239600</v>
      </c>
      <c r="Q10" s="83">
        <v>228900</v>
      </c>
      <c r="R10" s="83">
        <v>363600</v>
      </c>
      <c r="S10" s="83">
        <v>357700</v>
      </c>
      <c r="T10" s="83">
        <v>484600</v>
      </c>
      <c r="U10" s="83">
        <v>520900</v>
      </c>
      <c r="V10" s="83">
        <v>614400</v>
      </c>
      <c r="W10" s="83">
        <v>627100</v>
      </c>
      <c r="X10" s="83">
        <v>719000</v>
      </c>
      <c r="Y10" s="83">
        <v>980000</v>
      </c>
      <c r="Z10" s="83">
        <v>789000</v>
      </c>
      <c r="AA10" s="83">
        <v>759000</v>
      </c>
      <c r="AB10" s="83">
        <v>966000</v>
      </c>
      <c r="AC10" s="83">
        <v>875000</v>
      </c>
      <c r="AD10" s="83">
        <v>1261000</v>
      </c>
      <c r="AE10" s="83">
        <v>1433000</v>
      </c>
      <c r="AF10" s="83">
        <v>1489000</v>
      </c>
      <c r="AG10" s="83">
        <v>1602000</v>
      </c>
      <c r="AH10" s="83">
        <v>1512000</v>
      </c>
      <c r="AI10" s="83">
        <v>1436000</v>
      </c>
      <c r="AJ10" s="83">
        <v>1674000</v>
      </c>
      <c r="AK10" s="83">
        <v>1552000</v>
      </c>
      <c r="AL10" s="83">
        <v>1743000</v>
      </c>
      <c r="AM10" s="83">
        <v>1878000</v>
      </c>
      <c r="AN10" s="83">
        <v>2079000</v>
      </c>
      <c r="AO10" s="83">
        <v>1888000</v>
      </c>
      <c r="AP10" s="83">
        <v>2362000</v>
      </c>
      <c r="AQ10" s="83">
        <v>1833000</v>
      </c>
      <c r="AR10" s="83">
        <v>2502000</v>
      </c>
      <c r="AS10" s="83">
        <v>2646000</v>
      </c>
      <c r="AT10" s="87">
        <v>2647000</v>
      </c>
      <c r="AU10" s="87">
        <v>2295000</v>
      </c>
      <c r="AV10" s="83">
        <v>2825000</v>
      </c>
      <c r="AW10" s="83">
        <v>2356000</v>
      </c>
      <c r="AX10" s="83">
        <v>2767000</v>
      </c>
      <c r="AY10" s="83">
        <v>2715000</v>
      </c>
      <c r="AZ10" s="83">
        <v>3254000</v>
      </c>
      <c r="BA10" s="83">
        <v>2366000</v>
      </c>
      <c r="BB10" s="83">
        <v>3401000</v>
      </c>
      <c r="BC10" s="83">
        <v>1886000</v>
      </c>
      <c r="BD10" s="83">
        <v>3118000</v>
      </c>
      <c r="BE10" s="83">
        <v>1804000</v>
      </c>
      <c r="BF10" s="83" t="s">
        <v>274</v>
      </c>
      <c r="BG10" s="83">
        <v>3105000</v>
      </c>
      <c r="BH10" s="83">
        <v>2513000</v>
      </c>
      <c r="BI10" s="83">
        <v>3587000</v>
      </c>
      <c r="BJ10" s="83">
        <v>3670000</v>
      </c>
      <c r="BK10" s="83">
        <v>4052000</v>
      </c>
      <c r="BL10" s="83">
        <v>4348000</v>
      </c>
      <c r="BM10" s="83">
        <v>4515000</v>
      </c>
      <c r="BN10" s="83">
        <v>4975000</v>
      </c>
      <c r="BO10" s="83">
        <v>4837000</v>
      </c>
      <c r="BP10" s="83">
        <v>4937000</v>
      </c>
      <c r="BQ10" s="83">
        <v>4977000</v>
      </c>
      <c r="BR10" s="83">
        <v>5646000</v>
      </c>
      <c r="BS10" s="83">
        <v>5744000</v>
      </c>
      <c r="BT10" s="83">
        <v>5835000</v>
      </c>
      <c r="BU10" s="83">
        <v>6330000</v>
      </c>
      <c r="BV10" s="83">
        <v>5602000</v>
      </c>
      <c r="BW10" s="83">
        <v>5798000</v>
      </c>
      <c r="BX10" s="83">
        <v>6277000</v>
      </c>
      <c r="BY10" s="83" t="s">
        <v>274</v>
      </c>
      <c r="CB10" s="89">
        <v>6070000</v>
      </c>
      <c r="CC10" s="83">
        <v>4680000</v>
      </c>
      <c r="CD10" s="83">
        <v>4090000</v>
      </c>
      <c r="CE10" s="83">
        <v>6050000</v>
      </c>
      <c r="CF10" s="83">
        <v>4900000</v>
      </c>
      <c r="CG10" s="83">
        <v>5240000</v>
      </c>
      <c r="CH10" s="83">
        <v>6550000</v>
      </c>
      <c r="CI10" s="83">
        <v>5270000</v>
      </c>
      <c r="CJ10" s="83">
        <v>7130000</v>
      </c>
      <c r="CK10" s="83">
        <v>6160000</v>
      </c>
      <c r="CL10" s="83">
        <v>5660000</v>
      </c>
      <c r="CM10" s="83">
        <v>6450000</v>
      </c>
      <c r="CN10" s="83">
        <v>6240000</v>
      </c>
      <c r="CO10" s="83">
        <v>6150000</v>
      </c>
      <c r="CP10" s="83">
        <v>4190000</v>
      </c>
      <c r="CQ10" s="83">
        <v>6640000</v>
      </c>
      <c r="CR10" s="83">
        <v>6580000</v>
      </c>
      <c r="CS10" s="83">
        <v>5950000</v>
      </c>
      <c r="CT10" s="83">
        <v>6520000</v>
      </c>
      <c r="CU10" s="83">
        <v>5750000</v>
      </c>
      <c r="CV10" s="83">
        <v>6450000</v>
      </c>
      <c r="CW10" s="83">
        <v>6430000</v>
      </c>
      <c r="CX10" s="83">
        <v>4740000</v>
      </c>
      <c r="CY10" s="83">
        <v>5680000</v>
      </c>
      <c r="CZ10" s="83">
        <v>6790000</v>
      </c>
      <c r="DA10" s="83">
        <v>5990000</v>
      </c>
      <c r="DB10" s="83">
        <v>5610000</v>
      </c>
      <c r="DC10" s="83">
        <v>6470000</v>
      </c>
      <c r="DD10" s="83">
        <v>5320000</v>
      </c>
      <c r="DE10" s="83">
        <v>5910000</v>
      </c>
      <c r="DF10" s="83">
        <v>6950000</v>
      </c>
      <c r="DG10" s="83">
        <v>6770000</v>
      </c>
      <c r="DH10" s="83">
        <v>5640000</v>
      </c>
      <c r="DI10" s="83">
        <v>7400000</v>
      </c>
      <c r="DJ10" s="83">
        <v>5720000</v>
      </c>
      <c r="DK10" s="83">
        <v>5100000</v>
      </c>
      <c r="DL10" s="83">
        <v>7560000</v>
      </c>
      <c r="DM10" s="83">
        <v>5480000</v>
      </c>
      <c r="DN10" s="83">
        <v>7290000</v>
      </c>
      <c r="DO10" s="83">
        <v>7550000</v>
      </c>
      <c r="DP10" s="83">
        <v>5520000</v>
      </c>
      <c r="DQ10" s="83">
        <v>7290000</v>
      </c>
      <c r="DR10" s="83">
        <v>7810000</v>
      </c>
      <c r="DS10" s="83">
        <v>6630000</v>
      </c>
      <c r="DT10" s="83">
        <v>7680000</v>
      </c>
      <c r="DU10" s="83">
        <v>7940000</v>
      </c>
      <c r="DV10" s="83">
        <v>5990000</v>
      </c>
      <c r="DW10" s="83">
        <v>8100000</v>
      </c>
      <c r="DX10" s="83">
        <v>8210000</v>
      </c>
      <c r="DY10" s="83">
        <v>6710000</v>
      </c>
      <c r="DZ10" s="83">
        <v>11310000</v>
      </c>
    </row>
    <row r="11" spans="1:130" s="83" customFormat="1">
      <c r="B11" s="83" t="s">
        <v>271</v>
      </c>
      <c r="D11" s="83">
        <v>24528</v>
      </c>
      <c r="E11" s="83">
        <v>29433</v>
      </c>
      <c r="F11" s="83">
        <v>28489</v>
      </c>
      <c r="G11" s="83">
        <v>32662</v>
      </c>
      <c r="H11" s="83">
        <v>34827</v>
      </c>
      <c r="I11" s="83">
        <v>31196</v>
      </c>
      <c r="J11" s="83">
        <v>43600</v>
      </c>
      <c r="K11" s="83">
        <v>31500</v>
      </c>
      <c r="L11" s="83">
        <v>67200</v>
      </c>
      <c r="M11" s="83">
        <v>53800</v>
      </c>
      <c r="N11" s="83">
        <v>78800</v>
      </c>
      <c r="O11" s="83">
        <v>92900</v>
      </c>
      <c r="P11" s="83">
        <v>97800</v>
      </c>
      <c r="Q11" s="83">
        <v>91200</v>
      </c>
      <c r="R11" s="83">
        <v>183600</v>
      </c>
      <c r="S11" s="83">
        <v>179300</v>
      </c>
      <c r="T11" s="83">
        <v>269000</v>
      </c>
      <c r="U11" s="83">
        <v>253000</v>
      </c>
      <c r="V11" s="83">
        <v>340100</v>
      </c>
      <c r="W11" s="83">
        <v>322000</v>
      </c>
      <c r="X11" s="83">
        <v>393000</v>
      </c>
      <c r="Y11" s="83">
        <v>448000</v>
      </c>
      <c r="Z11" s="83">
        <v>424000</v>
      </c>
      <c r="AA11" s="83">
        <v>420000</v>
      </c>
      <c r="AB11" s="83">
        <v>617000</v>
      </c>
      <c r="AC11" s="83">
        <v>500000</v>
      </c>
      <c r="AD11" s="83">
        <v>854000</v>
      </c>
      <c r="AE11" s="83">
        <v>1027000</v>
      </c>
      <c r="AF11" s="83">
        <v>1072000</v>
      </c>
      <c r="AG11" s="83">
        <v>1102000</v>
      </c>
      <c r="AH11" s="83">
        <v>1067000</v>
      </c>
      <c r="AI11" s="83">
        <v>935000</v>
      </c>
      <c r="AJ11" s="83">
        <v>1159000</v>
      </c>
      <c r="AK11" s="83">
        <v>1018000</v>
      </c>
      <c r="AL11" s="83">
        <v>1247000</v>
      </c>
      <c r="AM11" s="83">
        <v>1277000</v>
      </c>
      <c r="AN11" s="83">
        <v>1510000</v>
      </c>
      <c r="AO11" s="83">
        <v>1283000</v>
      </c>
      <c r="AP11" s="83">
        <v>1685000</v>
      </c>
      <c r="AQ11" s="83">
        <v>1424000</v>
      </c>
      <c r="AR11" s="83">
        <v>1827000</v>
      </c>
      <c r="AS11" s="83">
        <v>1919000</v>
      </c>
      <c r="AT11" s="87">
        <v>1997000</v>
      </c>
      <c r="AU11" s="87">
        <v>1810000</v>
      </c>
      <c r="AV11" s="83">
        <v>2132000</v>
      </c>
      <c r="AW11" s="83">
        <v>1869000</v>
      </c>
      <c r="AX11" s="83">
        <v>2080000</v>
      </c>
      <c r="AY11" s="83">
        <v>1967000</v>
      </c>
      <c r="AZ11" s="83">
        <v>2511000</v>
      </c>
      <c r="BA11" s="83">
        <v>1815000</v>
      </c>
      <c r="BB11" s="83">
        <v>2759000</v>
      </c>
      <c r="BC11" s="83">
        <v>1585000</v>
      </c>
      <c r="BD11" s="83">
        <v>2456000</v>
      </c>
      <c r="BE11" s="83">
        <v>1275000</v>
      </c>
      <c r="BG11" s="83">
        <v>2426000</v>
      </c>
      <c r="BH11" s="83">
        <v>1969000</v>
      </c>
      <c r="BI11" s="83">
        <v>2884000</v>
      </c>
      <c r="BJ11" s="83">
        <v>2870000</v>
      </c>
      <c r="BK11" s="83">
        <v>3412000</v>
      </c>
      <c r="BL11" s="83">
        <v>3749000</v>
      </c>
      <c r="BM11" s="83">
        <v>3771000</v>
      </c>
      <c r="BN11" s="83">
        <v>4064000</v>
      </c>
      <c r="BO11" s="83">
        <v>3991000</v>
      </c>
      <c r="BP11" s="83">
        <v>3777000</v>
      </c>
      <c r="BQ11" s="83">
        <v>4105000</v>
      </c>
      <c r="BR11" s="83">
        <v>4677000</v>
      </c>
      <c r="BS11" s="83">
        <v>4822000</v>
      </c>
      <c r="BT11" s="83">
        <v>4881000</v>
      </c>
      <c r="BU11" s="83">
        <v>5479000</v>
      </c>
      <c r="BV11" s="83">
        <v>4570000</v>
      </c>
      <c r="BW11" s="83">
        <v>5068000</v>
      </c>
      <c r="BX11" s="83">
        <v>5615000</v>
      </c>
      <c r="BZ11" s="83" t="s">
        <v>326</v>
      </c>
      <c r="CB11" s="89">
        <v>5620000</v>
      </c>
      <c r="CC11" s="83">
        <v>4220000</v>
      </c>
      <c r="CD11" s="83">
        <v>3730000</v>
      </c>
      <c r="CE11" s="83">
        <v>5540000</v>
      </c>
      <c r="CF11" s="83">
        <v>4270000</v>
      </c>
      <c r="CG11" s="83">
        <v>4610000</v>
      </c>
      <c r="CH11" s="83">
        <v>6050000</v>
      </c>
      <c r="CI11" s="83">
        <v>4550000</v>
      </c>
      <c r="CJ11" s="83">
        <v>6550000</v>
      </c>
      <c r="CK11" s="83">
        <v>5610000</v>
      </c>
      <c r="CL11" s="83">
        <v>5170000</v>
      </c>
      <c r="CM11" s="83">
        <v>6090000</v>
      </c>
      <c r="CN11" s="83">
        <v>5770000</v>
      </c>
      <c r="CO11" s="83">
        <v>5470000</v>
      </c>
      <c r="CP11" s="83">
        <v>3650000</v>
      </c>
      <c r="CQ11" s="83">
        <v>6140000</v>
      </c>
      <c r="CR11" s="83">
        <v>5270000</v>
      </c>
      <c r="CS11" s="83">
        <v>5510000</v>
      </c>
      <c r="CT11" s="83">
        <v>6030000</v>
      </c>
      <c r="CU11" s="83">
        <v>5010000</v>
      </c>
      <c r="CV11" s="83">
        <v>5990000</v>
      </c>
      <c r="CW11" s="83">
        <v>5960000</v>
      </c>
      <c r="CX11" s="83">
        <v>4160000</v>
      </c>
      <c r="CY11" s="83">
        <v>5290000</v>
      </c>
      <c r="CZ11" s="83">
        <v>6290000</v>
      </c>
      <c r="DA11" s="83">
        <v>5260000</v>
      </c>
      <c r="DB11" s="83">
        <v>5010000</v>
      </c>
      <c r="DC11" s="83">
        <v>6010000</v>
      </c>
      <c r="DD11" s="83">
        <v>4820000</v>
      </c>
      <c r="DE11" s="83">
        <v>5480000</v>
      </c>
      <c r="DF11" s="83">
        <v>6480000</v>
      </c>
      <c r="DG11" s="83">
        <v>6220000</v>
      </c>
      <c r="DH11" s="83">
        <v>5130000</v>
      </c>
      <c r="DI11" s="83">
        <v>6870000</v>
      </c>
      <c r="DJ11" s="83">
        <v>5230000</v>
      </c>
      <c r="DK11" s="83">
        <v>4580000</v>
      </c>
      <c r="DL11" s="83">
        <v>7100000</v>
      </c>
      <c r="DM11" s="83">
        <v>4960000</v>
      </c>
      <c r="DN11" s="83">
        <v>6290000</v>
      </c>
      <c r="DO11" s="83">
        <v>6980000</v>
      </c>
      <c r="DP11" s="83">
        <v>4930000</v>
      </c>
      <c r="DQ11" s="83">
        <v>6190000</v>
      </c>
      <c r="DR11" s="83">
        <v>7160000</v>
      </c>
      <c r="DS11" s="83">
        <v>6030000</v>
      </c>
      <c r="DT11" s="83">
        <v>7040000</v>
      </c>
      <c r="DU11" s="83">
        <v>7390000</v>
      </c>
      <c r="DV11" s="83">
        <v>5130000</v>
      </c>
      <c r="DW11" s="83">
        <v>7180000</v>
      </c>
      <c r="DX11" s="83">
        <v>7610000</v>
      </c>
      <c r="DY11" s="83">
        <v>6070000</v>
      </c>
      <c r="DZ11" s="83">
        <v>8720000</v>
      </c>
    </row>
    <row r="12" spans="1:130" s="83" customFormat="1">
      <c r="C12" s="83" t="s">
        <v>277</v>
      </c>
      <c r="D12" s="83">
        <v>5157</v>
      </c>
      <c r="E12" s="83">
        <v>11365</v>
      </c>
      <c r="F12" s="83">
        <v>4142</v>
      </c>
      <c r="G12" s="83">
        <v>590</v>
      </c>
      <c r="H12" s="83">
        <v>6399</v>
      </c>
      <c r="I12" s="83">
        <v>2500</v>
      </c>
      <c r="J12" s="83">
        <v>20100</v>
      </c>
      <c r="K12" s="83">
        <v>17200</v>
      </c>
      <c r="L12" s="83">
        <v>44700</v>
      </c>
      <c r="M12" s="83">
        <v>33400</v>
      </c>
      <c r="N12" s="83">
        <v>46600</v>
      </c>
      <c r="O12" s="83">
        <v>60800</v>
      </c>
      <c r="P12" s="83">
        <v>64200</v>
      </c>
      <c r="Q12" s="83">
        <v>54000</v>
      </c>
      <c r="R12" s="83">
        <v>137700</v>
      </c>
      <c r="S12" s="83">
        <v>100900</v>
      </c>
      <c r="T12" s="83">
        <v>197100</v>
      </c>
      <c r="U12" s="83">
        <v>168100</v>
      </c>
      <c r="V12" s="83">
        <v>252600</v>
      </c>
      <c r="W12" s="83">
        <v>179900</v>
      </c>
      <c r="X12" s="83">
        <v>246000</v>
      </c>
      <c r="Y12" s="83">
        <v>267000</v>
      </c>
      <c r="Z12" s="83">
        <v>297000</v>
      </c>
      <c r="AA12" s="83">
        <v>324000</v>
      </c>
      <c r="AB12" s="83">
        <v>220000</v>
      </c>
      <c r="AC12" s="83">
        <v>189000</v>
      </c>
      <c r="AD12" s="83">
        <v>323000</v>
      </c>
      <c r="AE12" s="83">
        <v>427000</v>
      </c>
      <c r="AF12" s="83">
        <v>404000</v>
      </c>
      <c r="AG12" s="83">
        <v>267000</v>
      </c>
      <c r="AH12" s="83">
        <v>410000</v>
      </c>
      <c r="AI12" s="83">
        <v>348000</v>
      </c>
      <c r="AJ12" s="83">
        <v>426000</v>
      </c>
      <c r="AK12" s="83">
        <v>314000</v>
      </c>
      <c r="AL12" s="83">
        <v>388000</v>
      </c>
      <c r="AM12" s="83">
        <v>577000</v>
      </c>
      <c r="AN12" s="83">
        <v>479000</v>
      </c>
      <c r="AO12" s="83">
        <v>381000</v>
      </c>
      <c r="AP12" s="83">
        <v>522000</v>
      </c>
      <c r="AQ12" s="83">
        <v>472000</v>
      </c>
      <c r="AR12" s="83">
        <v>542000</v>
      </c>
      <c r="AS12" s="83">
        <v>706000</v>
      </c>
      <c r="AT12" s="87">
        <v>670000</v>
      </c>
      <c r="AU12" s="87">
        <v>455000</v>
      </c>
      <c r="AV12" s="83">
        <v>579000</v>
      </c>
      <c r="AW12" s="83">
        <v>467000</v>
      </c>
      <c r="AX12" s="83">
        <v>562000</v>
      </c>
      <c r="AY12" s="83">
        <v>497000</v>
      </c>
      <c r="AZ12" s="83">
        <v>901000</v>
      </c>
      <c r="BA12" s="83">
        <v>896000</v>
      </c>
      <c r="BB12" s="83">
        <v>929000</v>
      </c>
      <c r="BC12" s="83">
        <v>654000</v>
      </c>
      <c r="BD12" s="83">
        <v>699000</v>
      </c>
      <c r="BE12" s="83">
        <v>221000</v>
      </c>
      <c r="BG12" s="83">
        <v>783000</v>
      </c>
      <c r="BH12" s="83">
        <v>336000</v>
      </c>
      <c r="BI12" s="83">
        <v>887000</v>
      </c>
      <c r="BJ12" s="83">
        <v>588000</v>
      </c>
      <c r="BK12" s="83">
        <v>990000</v>
      </c>
      <c r="BL12" s="83">
        <v>967000</v>
      </c>
      <c r="BM12" s="83">
        <v>1025000</v>
      </c>
      <c r="BN12" s="83">
        <v>617000</v>
      </c>
      <c r="BO12" s="83">
        <v>1216000</v>
      </c>
      <c r="BP12" s="83">
        <v>839000</v>
      </c>
      <c r="BQ12" s="83">
        <v>1285000</v>
      </c>
      <c r="BR12" s="83">
        <v>963000</v>
      </c>
      <c r="BS12" s="83">
        <v>1804000</v>
      </c>
      <c r="BT12" s="83">
        <v>1075000</v>
      </c>
      <c r="BU12" s="83">
        <v>2120000</v>
      </c>
      <c r="BV12" s="83">
        <v>1028000</v>
      </c>
      <c r="BW12" s="83">
        <v>2131000</v>
      </c>
      <c r="BX12" s="83">
        <v>1893000</v>
      </c>
      <c r="BZ12" s="83" t="s">
        <v>327</v>
      </c>
      <c r="CB12" s="89">
        <v>310000</v>
      </c>
      <c r="CC12" s="83">
        <v>280000</v>
      </c>
      <c r="CD12" s="83">
        <v>210000</v>
      </c>
      <c r="CE12" s="83">
        <v>320000</v>
      </c>
      <c r="CF12" s="83">
        <v>370000</v>
      </c>
      <c r="CG12" s="83">
        <v>540000</v>
      </c>
      <c r="CH12" s="83">
        <v>340000</v>
      </c>
      <c r="CI12" s="83">
        <v>460000</v>
      </c>
      <c r="CJ12" s="83">
        <v>380000</v>
      </c>
      <c r="CK12" s="83">
        <v>380000</v>
      </c>
      <c r="CL12" s="83">
        <v>300000</v>
      </c>
      <c r="CM12" s="83">
        <v>140000</v>
      </c>
      <c r="CN12" s="83">
        <v>330000</v>
      </c>
      <c r="CO12" s="83">
        <v>540000</v>
      </c>
      <c r="CP12" s="83">
        <v>340000</v>
      </c>
      <c r="CQ12" s="83">
        <v>350000</v>
      </c>
      <c r="CR12" s="83">
        <v>1060000</v>
      </c>
      <c r="CS12" s="83">
        <v>270000</v>
      </c>
      <c r="CT12" s="83">
        <v>290000</v>
      </c>
      <c r="CU12" s="83">
        <v>460000</v>
      </c>
      <c r="CV12" s="83">
        <v>260000</v>
      </c>
      <c r="CW12" s="83">
        <v>270000</v>
      </c>
      <c r="CX12" s="83">
        <v>340000</v>
      </c>
      <c r="CY12" s="83">
        <v>240000</v>
      </c>
      <c r="CZ12" s="83">
        <v>300000</v>
      </c>
      <c r="DA12" s="83">
        <v>480000</v>
      </c>
      <c r="DB12" s="83">
        <v>390000</v>
      </c>
      <c r="DC12" s="83">
        <v>290000</v>
      </c>
      <c r="DD12" s="83">
        <v>270000</v>
      </c>
      <c r="DE12" s="83">
        <v>170000</v>
      </c>
      <c r="DF12" s="83">
        <v>290000</v>
      </c>
      <c r="DG12" s="83">
        <v>280000</v>
      </c>
      <c r="DH12" s="83">
        <v>240000</v>
      </c>
      <c r="DI12" s="83">
        <v>350000</v>
      </c>
      <c r="DJ12" s="83">
        <v>230000</v>
      </c>
      <c r="DK12" s="83">
        <v>210000</v>
      </c>
      <c r="DL12" s="83">
        <v>270000</v>
      </c>
      <c r="DM12" s="83">
        <v>260000</v>
      </c>
      <c r="DN12" s="83">
        <v>670000</v>
      </c>
      <c r="DO12" s="83">
        <v>360000</v>
      </c>
      <c r="DP12" s="83">
        <v>340000</v>
      </c>
      <c r="DQ12" s="83">
        <v>780000</v>
      </c>
      <c r="DR12" s="83">
        <v>450000</v>
      </c>
      <c r="DS12" s="83">
        <v>310000</v>
      </c>
      <c r="DT12" s="83">
        <v>290000</v>
      </c>
      <c r="DU12" s="83">
        <v>330000</v>
      </c>
      <c r="DV12" s="83">
        <v>590000</v>
      </c>
      <c r="DW12" s="83">
        <v>620000</v>
      </c>
      <c r="DX12" s="83">
        <v>370000</v>
      </c>
      <c r="DY12" s="83">
        <v>350000</v>
      </c>
      <c r="DZ12" s="83">
        <v>2020000</v>
      </c>
    </row>
    <row r="13" spans="1:130" s="83" customFormat="1">
      <c r="C13" s="83" t="s">
        <v>330</v>
      </c>
      <c r="D13" s="83">
        <v>1831</v>
      </c>
      <c r="E13" s="83">
        <v>1911</v>
      </c>
      <c r="F13" s="83">
        <v>5140</v>
      </c>
      <c r="G13" s="83">
        <v>17549</v>
      </c>
      <c r="H13" s="83">
        <v>8190</v>
      </c>
      <c r="I13" s="83">
        <v>3985</v>
      </c>
      <c r="AB13" s="83">
        <v>211000</v>
      </c>
      <c r="AC13" s="83">
        <v>147000</v>
      </c>
      <c r="AD13" s="83">
        <v>290000</v>
      </c>
      <c r="AE13" s="83">
        <v>393000</v>
      </c>
      <c r="AF13" s="83">
        <v>334000</v>
      </c>
      <c r="AG13" s="83">
        <v>436000</v>
      </c>
      <c r="AH13" s="83">
        <v>306000</v>
      </c>
      <c r="AI13" s="83">
        <v>292000</v>
      </c>
      <c r="AJ13" s="83">
        <v>375000</v>
      </c>
      <c r="AK13" s="83">
        <v>393000</v>
      </c>
      <c r="AL13" s="83">
        <v>334000</v>
      </c>
      <c r="AM13" s="83">
        <v>382000</v>
      </c>
      <c r="AN13" s="83">
        <v>335000</v>
      </c>
      <c r="AO13" s="83">
        <v>402000</v>
      </c>
      <c r="AP13" s="83">
        <v>367000</v>
      </c>
      <c r="AQ13" s="83">
        <v>407000</v>
      </c>
      <c r="AR13" s="83">
        <v>404000</v>
      </c>
      <c r="AS13" s="83">
        <v>375000</v>
      </c>
      <c r="AT13" s="87">
        <v>352000</v>
      </c>
      <c r="AU13" s="87">
        <v>431000</v>
      </c>
      <c r="AV13" s="83">
        <v>354000</v>
      </c>
      <c r="AW13" s="83">
        <v>470000</v>
      </c>
      <c r="AX13" s="83">
        <v>419000</v>
      </c>
      <c r="AY13" s="83">
        <v>528000</v>
      </c>
      <c r="AZ13" s="83">
        <v>293000</v>
      </c>
      <c r="BA13" s="83">
        <v>171000</v>
      </c>
      <c r="BB13" s="83">
        <v>332000</v>
      </c>
      <c r="BC13" s="83">
        <v>273000</v>
      </c>
      <c r="BD13" s="83">
        <v>316000</v>
      </c>
      <c r="BE13" s="83">
        <v>334000</v>
      </c>
      <c r="BG13" s="83">
        <v>292000</v>
      </c>
      <c r="BH13" s="83">
        <v>345000</v>
      </c>
      <c r="BI13" s="83">
        <v>304000</v>
      </c>
      <c r="BJ13" s="83">
        <v>336000</v>
      </c>
      <c r="BK13" s="83">
        <v>377000</v>
      </c>
      <c r="BL13" s="83">
        <v>354000</v>
      </c>
      <c r="BM13" s="83">
        <v>451000</v>
      </c>
      <c r="BN13" s="83">
        <v>369000</v>
      </c>
      <c r="BO13" s="83">
        <v>481000</v>
      </c>
      <c r="BP13" s="83">
        <v>346000</v>
      </c>
      <c r="BQ13" s="83">
        <v>552000</v>
      </c>
      <c r="BR13" s="83">
        <v>646000</v>
      </c>
      <c r="BS13" s="83">
        <v>653000</v>
      </c>
      <c r="BT13" s="83">
        <v>958000</v>
      </c>
      <c r="BU13" s="83">
        <v>869000</v>
      </c>
      <c r="BV13" s="83">
        <v>832000</v>
      </c>
      <c r="BW13" s="83">
        <v>762000</v>
      </c>
      <c r="BX13" s="83">
        <v>517000</v>
      </c>
      <c r="CB13" s="89"/>
    </row>
    <row r="14" spans="1:130" s="83" customFormat="1">
      <c r="C14" s="83" t="s">
        <v>307</v>
      </c>
      <c r="T14" s="83">
        <v>1200</v>
      </c>
      <c r="U14" s="83">
        <v>5800</v>
      </c>
      <c r="V14" s="83">
        <v>700</v>
      </c>
      <c r="W14" s="83">
        <v>2500</v>
      </c>
      <c r="X14" s="83">
        <v>1000</v>
      </c>
      <c r="Y14" s="83">
        <v>0</v>
      </c>
      <c r="Z14" s="83">
        <v>1000</v>
      </c>
      <c r="AA14" s="83">
        <v>0</v>
      </c>
      <c r="AB14" s="83">
        <v>2000</v>
      </c>
      <c r="AC14" s="83">
        <v>7000</v>
      </c>
      <c r="AD14" s="83">
        <v>1000</v>
      </c>
      <c r="AE14" s="83">
        <v>1000</v>
      </c>
      <c r="AF14" s="83">
        <v>1000</v>
      </c>
      <c r="AG14" s="83">
        <v>0</v>
      </c>
      <c r="AH14" s="83">
        <v>3000</v>
      </c>
      <c r="AI14" s="83">
        <v>1000</v>
      </c>
      <c r="AJ14" s="83">
        <v>3000</v>
      </c>
      <c r="AK14" s="83">
        <v>3000</v>
      </c>
      <c r="AL14" s="83">
        <v>2000</v>
      </c>
      <c r="AM14" s="83">
        <v>0</v>
      </c>
      <c r="AN14" s="83">
        <v>6000</v>
      </c>
      <c r="AO14" s="83">
        <v>3000</v>
      </c>
      <c r="AP14" s="83">
        <v>4000</v>
      </c>
      <c r="AQ14" s="83">
        <v>1000</v>
      </c>
      <c r="AR14" s="83">
        <v>3000</v>
      </c>
      <c r="AS14" s="83">
        <v>3000</v>
      </c>
      <c r="AT14" s="87">
        <v>4000</v>
      </c>
      <c r="AU14" s="87">
        <v>0</v>
      </c>
      <c r="AV14" s="83">
        <v>5000</v>
      </c>
      <c r="AW14" s="83">
        <v>9000</v>
      </c>
      <c r="AX14" s="83">
        <v>3000</v>
      </c>
      <c r="AY14" s="83">
        <v>4000</v>
      </c>
      <c r="AZ14" s="83">
        <v>3000</v>
      </c>
      <c r="BA14" s="83">
        <v>5000</v>
      </c>
      <c r="BB14" s="83">
        <v>4000</v>
      </c>
      <c r="BC14" s="83">
        <v>3000</v>
      </c>
      <c r="BD14" s="83">
        <v>6000</v>
      </c>
      <c r="BE14" s="83">
        <v>1000</v>
      </c>
      <c r="BG14" s="83">
        <v>3000</v>
      </c>
      <c r="BH14" s="83">
        <v>2000</v>
      </c>
      <c r="BI14" s="83">
        <v>8000</v>
      </c>
      <c r="BJ14" s="83">
        <v>10000</v>
      </c>
      <c r="BK14" s="83">
        <v>8000</v>
      </c>
      <c r="BL14" s="83">
        <v>8000</v>
      </c>
      <c r="BM14" s="83">
        <v>7000</v>
      </c>
      <c r="BN14" s="83">
        <v>6000</v>
      </c>
      <c r="BO14" s="83">
        <v>9000</v>
      </c>
      <c r="BP14" s="83">
        <v>7000</v>
      </c>
      <c r="BQ14" s="83">
        <v>6000</v>
      </c>
      <c r="BR14" s="83">
        <v>5000</v>
      </c>
      <c r="BS14" s="83">
        <v>7000</v>
      </c>
      <c r="BT14" s="83">
        <v>3000</v>
      </c>
      <c r="BU14" s="83">
        <v>11000</v>
      </c>
      <c r="BV14" s="83">
        <v>24000</v>
      </c>
      <c r="BW14" s="83">
        <v>12000</v>
      </c>
      <c r="BX14" s="83">
        <v>23000</v>
      </c>
      <c r="CB14" s="89"/>
    </row>
    <row r="15" spans="1:130" s="83" customFormat="1">
      <c r="C15" s="83" t="s">
        <v>331</v>
      </c>
      <c r="D15" s="83">
        <v>769</v>
      </c>
      <c r="E15" s="83">
        <v>4096</v>
      </c>
      <c r="F15" s="83">
        <v>328</v>
      </c>
      <c r="G15" s="83">
        <v>0</v>
      </c>
      <c r="H15" s="83">
        <v>1305</v>
      </c>
      <c r="I15" s="83">
        <v>15066</v>
      </c>
      <c r="J15" s="83">
        <v>2700</v>
      </c>
      <c r="K15" s="83">
        <v>0</v>
      </c>
      <c r="L15" s="83">
        <v>700</v>
      </c>
      <c r="M15" s="83">
        <v>0</v>
      </c>
      <c r="N15" s="83">
        <v>3300</v>
      </c>
      <c r="O15" s="83">
        <v>2900</v>
      </c>
      <c r="P15" s="83">
        <v>3900</v>
      </c>
      <c r="Q15" s="83">
        <v>2800</v>
      </c>
      <c r="R15" s="83">
        <v>7200</v>
      </c>
      <c r="S15" s="83">
        <v>40600</v>
      </c>
      <c r="T15" s="83">
        <v>13200</v>
      </c>
      <c r="U15" s="83">
        <v>10400</v>
      </c>
      <c r="V15" s="83">
        <v>16600</v>
      </c>
      <c r="W15" s="83">
        <v>8400</v>
      </c>
      <c r="X15" s="83">
        <v>14000</v>
      </c>
      <c r="Y15" s="83">
        <v>15000</v>
      </c>
      <c r="Z15" s="83">
        <v>9000</v>
      </c>
      <c r="AA15" s="83">
        <v>5000</v>
      </c>
      <c r="AB15" s="83">
        <v>15000</v>
      </c>
      <c r="AC15" s="83">
        <v>17000</v>
      </c>
      <c r="AD15" s="83">
        <v>24000</v>
      </c>
      <c r="AE15" s="83">
        <v>19000</v>
      </c>
      <c r="AF15" s="83">
        <v>42000</v>
      </c>
      <c r="AG15" s="83">
        <v>65000</v>
      </c>
      <c r="AH15" s="83">
        <v>38000</v>
      </c>
      <c r="AI15" s="83">
        <v>20000</v>
      </c>
      <c r="AJ15" s="83">
        <v>37000</v>
      </c>
      <c r="AK15" s="83">
        <v>37000</v>
      </c>
      <c r="AL15" s="83">
        <v>97000</v>
      </c>
      <c r="AM15" s="83">
        <v>18000</v>
      </c>
      <c r="AN15" s="83">
        <v>106000</v>
      </c>
      <c r="AO15" s="83">
        <v>39000</v>
      </c>
      <c r="AP15" s="83">
        <v>98000</v>
      </c>
      <c r="AQ15" s="83">
        <v>58000</v>
      </c>
      <c r="AR15" s="83">
        <v>136000</v>
      </c>
      <c r="AS15" s="83">
        <v>74000</v>
      </c>
      <c r="AT15" s="87">
        <v>137000</v>
      </c>
      <c r="AU15" s="87">
        <v>99000</v>
      </c>
      <c r="AV15" s="83">
        <v>170000</v>
      </c>
      <c r="AW15" s="83">
        <v>74000</v>
      </c>
      <c r="AX15" s="83">
        <v>127000</v>
      </c>
      <c r="AY15" s="83">
        <v>84000</v>
      </c>
      <c r="AZ15" s="83">
        <v>122000</v>
      </c>
      <c r="BA15" s="83">
        <v>85000</v>
      </c>
      <c r="BB15" s="83">
        <v>201000</v>
      </c>
      <c r="BC15" s="83">
        <v>56000</v>
      </c>
      <c r="BD15" s="83">
        <v>175000</v>
      </c>
      <c r="BE15" s="83">
        <v>56000</v>
      </c>
      <c r="BG15" s="83">
        <v>143000</v>
      </c>
      <c r="BH15" s="83">
        <v>89000</v>
      </c>
      <c r="BI15" s="83">
        <v>190000</v>
      </c>
      <c r="BJ15" s="83">
        <v>82000</v>
      </c>
      <c r="BK15" s="83">
        <v>192000</v>
      </c>
      <c r="BL15" s="83">
        <v>285000</v>
      </c>
      <c r="BM15" s="83">
        <v>180000</v>
      </c>
      <c r="BN15" s="83">
        <v>458000</v>
      </c>
      <c r="BO15" s="83">
        <v>293000</v>
      </c>
      <c r="BP15" s="83">
        <v>179000</v>
      </c>
      <c r="BQ15" s="83">
        <v>206000</v>
      </c>
      <c r="BR15" s="83">
        <v>228000</v>
      </c>
      <c r="BS15" s="83">
        <v>226000</v>
      </c>
      <c r="BT15" s="83">
        <v>109000</v>
      </c>
      <c r="BU15" s="83">
        <v>157000</v>
      </c>
      <c r="BV15" s="83">
        <v>61000</v>
      </c>
      <c r="BW15" s="83">
        <v>73000</v>
      </c>
      <c r="BX15" s="83">
        <v>38000</v>
      </c>
      <c r="CB15" s="89"/>
    </row>
    <row r="16" spans="1:130" s="83" customFormat="1">
      <c r="C16" s="83" t="s">
        <v>324</v>
      </c>
      <c r="D16" s="83">
        <v>10487</v>
      </c>
      <c r="E16" s="83">
        <v>3563</v>
      </c>
      <c r="F16" s="83">
        <v>12088</v>
      </c>
      <c r="G16" s="83">
        <v>6554</v>
      </c>
      <c r="H16" s="83">
        <v>15589</v>
      </c>
      <c r="I16" s="83">
        <v>7690</v>
      </c>
      <c r="J16" s="83">
        <v>20100</v>
      </c>
      <c r="K16" s="83">
        <v>14200</v>
      </c>
      <c r="L16" s="83">
        <v>16800</v>
      </c>
      <c r="M16" s="83">
        <v>19400</v>
      </c>
      <c r="N16" s="83">
        <v>24800</v>
      </c>
      <c r="O16" s="83">
        <v>23900</v>
      </c>
      <c r="P16" s="83">
        <v>26500</v>
      </c>
      <c r="Q16" s="83">
        <v>28600</v>
      </c>
      <c r="R16" s="83">
        <v>33700</v>
      </c>
      <c r="S16" s="83">
        <v>35800</v>
      </c>
      <c r="T16" s="83">
        <v>49500</v>
      </c>
      <c r="U16" s="83">
        <v>65600</v>
      </c>
      <c r="V16" s="83">
        <v>65800</v>
      </c>
      <c r="W16" s="83">
        <v>127500</v>
      </c>
      <c r="X16" s="83">
        <v>125000</v>
      </c>
      <c r="Y16" s="83">
        <v>157000</v>
      </c>
      <c r="Z16" s="83">
        <v>105000</v>
      </c>
      <c r="AA16" s="83">
        <v>86000</v>
      </c>
      <c r="AB16" s="83">
        <v>151000</v>
      </c>
      <c r="AC16" s="83">
        <v>133000</v>
      </c>
      <c r="AD16" s="83">
        <v>211000</v>
      </c>
      <c r="AE16" s="83">
        <v>183000</v>
      </c>
      <c r="AF16" s="83">
        <v>282000</v>
      </c>
      <c r="AG16" s="83">
        <v>331000</v>
      </c>
      <c r="AH16" s="83">
        <v>304000</v>
      </c>
      <c r="AI16" s="83">
        <v>273000</v>
      </c>
      <c r="AJ16" s="83">
        <v>310000</v>
      </c>
      <c r="AK16" s="83">
        <v>266000</v>
      </c>
      <c r="AL16" s="83">
        <v>413000</v>
      </c>
      <c r="AM16" s="83">
        <v>288000</v>
      </c>
      <c r="AN16" s="83">
        <v>547000</v>
      </c>
      <c r="AO16" s="83">
        <v>440000</v>
      </c>
      <c r="AP16" s="83">
        <v>665000</v>
      </c>
      <c r="AQ16" s="83">
        <v>459000</v>
      </c>
      <c r="AR16" s="83">
        <v>698000</v>
      </c>
      <c r="AS16" s="83">
        <v>719000</v>
      </c>
      <c r="AT16" s="87">
        <v>784000</v>
      </c>
      <c r="AU16" s="87">
        <v>757000</v>
      </c>
      <c r="AV16" s="83">
        <v>949000</v>
      </c>
      <c r="AW16" s="83">
        <v>828000</v>
      </c>
      <c r="AX16" s="83">
        <v>888000</v>
      </c>
      <c r="AY16" s="83">
        <v>820000</v>
      </c>
      <c r="AZ16" s="83">
        <v>1112000</v>
      </c>
      <c r="BA16" s="83">
        <v>646000</v>
      </c>
      <c r="BB16" s="83">
        <v>1216000</v>
      </c>
      <c r="BC16" s="83">
        <v>484000</v>
      </c>
      <c r="BD16" s="83">
        <v>1185000</v>
      </c>
      <c r="BE16" s="83">
        <v>610000</v>
      </c>
      <c r="BG16" s="83">
        <v>1119000</v>
      </c>
      <c r="BH16" s="83">
        <v>1146000</v>
      </c>
      <c r="BI16" s="83">
        <v>1441000</v>
      </c>
      <c r="BJ16" s="83">
        <v>1748000</v>
      </c>
      <c r="BK16" s="83">
        <v>1733000</v>
      </c>
      <c r="BL16" s="83">
        <v>2053000</v>
      </c>
      <c r="BM16" s="83">
        <v>1999000</v>
      </c>
      <c r="BN16" s="83">
        <v>2562000</v>
      </c>
      <c r="BO16" s="83">
        <v>1895000</v>
      </c>
      <c r="BP16" s="83">
        <v>2328000</v>
      </c>
      <c r="BQ16" s="83">
        <v>1968000</v>
      </c>
      <c r="BR16" s="83">
        <v>2810000</v>
      </c>
      <c r="BS16" s="83">
        <v>2071000</v>
      </c>
      <c r="BT16" s="83">
        <v>2698000</v>
      </c>
      <c r="BU16" s="83">
        <v>2278000</v>
      </c>
      <c r="BV16" s="83">
        <v>2560000</v>
      </c>
      <c r="BW16" s="83">
        <v>2049000</v>
      </c>
      <c r="BX16" s="83">
        <v>3078000</v>
      </c>
      <c r="CB16" s="89"/>
    </row>
    <row r="17" spans="1:130" s="83" customFormat="1">
      <c r="C17" s="83" t="s">
        <v>332</v>
      </c>
      <c r="D17" s="83">
        <v>3897</v>
      </c>
      <c r="E17" s="83">
        <v>4263</v>
      </c>
      <c r="F17" s="83">
        <v>3245</v>
      </c>
      <c r="G17" s="83">
        <v>2000</v>
      </c>
      <c r="H17" s="83">
        <v>3344</v>
      </c>
      <c r="I17" s="83">
        <v>1956</v>
      </c>
      <c r="J17" s="83">
        <v>800</v>
      </c>
      <c r="K17" s="83">
        <v>100</v>
      </c>
      <c r="L17" s="83">
        <v>5200</v>
      </c>
      <c r="M17" s="83">
        <v>1000</v>
      </c>
      <c r="N17" s="83">
        <v>4100</v>
      </c>
      <c r="O17" s="83">
        <v>5400</v>
      </c>
      <c r="P17" s="83">
        <v>3100</v>
      </c>
      <c r="Q17" s="83">
        <v>5900</v>
      </c>
      <c r="R17" s="83">
        <v>5100</v>
      </c>
      <c r="S17" s="83">
        <v>2100</v>
      </c>
      <c r="T17" s="83">
        <v>8000</v>
      </c>
      <c r="U17" s="83">
        <v>3100</v>
      </c>
      <c r="V17" s="83">
        <v>4300</v>
      </c>
      <c r="W17" s="83">
        <v>3700</v>
      </c>
      <c r="X17" s="83">
        <v>7000</v>
      </c>
      <c r="Y17" s="83">
        <v>8000</v>
      </c>
      <c r="Z17" s="83">
        <v>13000</v>
      </c>
      <c r="AA17" s="83">
        <v>5000</v>
      </c>
      <c r="AB17" s="83">
        <v>18000</v>
      </c>
      <c r="AC17" s="83">
        <v>7000</v>
      </c>
      <c r="AD17" s="83">
        <v>5000</v>
      </c>
      <c r="AE17" s="83">
        <v>4000</v>
      </c>
      <c r="AF17" s="83">
        <v>10000</v>
      </c>
      <c r="AG17" s="83">
        <v>3000</v>
      </c>
      <c r="AH17" s="83">
        <v>6000</v>
      </c>
      <c r="AI17" s="83">
        <v>1000</v>
      </c>
      <c r="AJ17" s="83">
        <v>8000</v>
      </c>
      <c r="AK17" s="83">
        <v>4000</v>
      </c>
      <c r="AL17" s="83">
        <v>13000</v>
      </c>
      <c r="AM17" s="83">
        <v>12000</v>
      </c>
      <c r="AN17" s="83">
        <v>37000</v>
      </c>
      <c r="AO17" s="83">
        <v>17000</v>
      </c>
      <c r="AP17" s="83">
        <v>29000</v>
      </c>
      <c r="AQ17" s="83">
        <v>26000</v>
      </c>
      <c r="AR17" s="83">
        <v>44000</v>
      </c>
      <c r="AS17" s="83">
        <v>43000</v>
      </c>
      <c r="AT17" s="87">
        <v>50000</v>
      </c>
      <c r="AU17" s="87">
        <v>67000</v>
      </c>
      <c r="AV17" s="83">
        <v>76000</v>
      </c>
      <c r="AW17" s="83">
        <v>21000</v>
      </c>
      <c r="AX17" s="83">
        <v>81000</v>
      </c>
      <c r="AY17" s="83">
        <v>34000</v>
      </c>
      <c r="AZ17" s="83">
        <v>79000</v>
      </c>
      <c r="BA17" s="83">
        <v>13000</v>
      </c>
      <c r="BB17" s="83">
        <v>77000</v>
      </c>
      <c r="BC17" s="83">
        <v>115000</v>
      </c>
      <c r="BD17" s="83">
        <v>74000</v>
      </c>
      <c r="BE17" s="83">
        <v>53000</v>
      </c>
      <c r="BG17" s="83">
        <v>86000</v>
      </c>
      <c r="BH17" s="83">
        <v>50000</v>
      </c>
      <c r="BI17" s="83">
        <v>53000</v>
      </c>
      <c r="BJ17" s="83">
        <v>107000</v>
      </c>
      <c r="BK17" s="83">
        <v>112000</v>
      </c>
      <c r="BL17" s="83">
        <v>81000</v>
      </c>
      <c r="BM17" s="83">
        <v>109000</v>
      </c>
      <c r="BN17" s="83">
        <v>53000</v>
      </c>
      <c r="BO17" s="83">
        <v>97000</v>
      </c>
      <c r="BP17" s="83">
        <v>78000</v>
      </c>
      <c r="BQ17" s="83">
        <v>88000</v>
      </c>
      <c r="BR17" s="83">
        <v>26000</v>
      </c>
      <c r="BS17" s="83">
        <v>60000</v>
      </c>
      <c r="BT17" s="83">
        <v>38000</v>
      </c>
      <c r="BU17" s="83">
        <v>44000</v>
      </c>
      <c r="BV17" s="83">
        <v>64000</v>
      </c>
      <c r="BW17" s="83">
        <v>42000</v>
      </c>
      <c r="BX17" s="83">
        <v>65000</v>
      </c>
      <c r="CB17" s="89"/>
    </row>
    <row r="18" spans="1:130" s="83" customFormat="1">
      <c r="D18" s="83">
        <v>2387</v>
      </c>
      <c r="E18" s="83">
        <v>4235</v>
      </c>
      <c r="AB18" s="87"/>
      <c r="AT18" s="87"/>
      <c r="AU18" s="87"/>
      <c r="CB18" s="89"/>
    </row>
    <row r="19" spans="1:130" s="83" customFormat="1">
      <c r="B19" s="83" t="s">
        <v>272</v>
      </c>
      <c r="D19" s="83">
        <v>36817</v>
      </c>
      <c r="E19" s="83">
        <v>45826</v>
      </c>
      <c r="F19" s="83">
        <v>41635</v>
      </c>
      <c r="G19" s="83">
        <v>36308</v>
      </c>
      <c r="H19" s="83">
        <v>58753</v>
      </c>
      <c r="I19" s="83">
        <v>40856</v>
      </c>
      <c r="J19" s="83">
        <v>67500</v>
      </c>
      <c r="K19" s="83">
        <v>119600</v>
      </c>
      <c r="L19" s="83">
        <v>84900</v>
      </c>
      <c r="M19" s="83">
        <v>161800</v>
      </c>
      <c r="N19" s="83">
        <v>111800</v>
      </c>
      <c r="O19" s="83">
        <v>169200</v>
      </c>
      <c r="P19" s="83">
        <v>141900</v>
      </c>
      <c r="Q19" s="83">
        <v>137700</v>
      </c>
      <c r="R19" s="83">
        <v>180000</v>
      </c>
      <c r="S19" s="83">
        <v>178400</v>
      </c>
      <c r="T19" s="83">
        <v>215600</v>
      </c>
      <c r="U19" s="83">
        <v>267900</v>
      </c>
      <c r="V19" s="83">
        <v>274300</v>
      </c>
      <c r="W19" s="83">
        <v>305100</v>
      </c>
      <c r="X19" s="83">
        <v>326000</v>
      </c>
      <c r="Y19" s="83">
        <v>532000</v>
      </c>
      <c r="Z19" s="83">
        <v>365000</v>
      </c>
      <c r="AA19" s="83">
        <v>340000</v>
      </c>
      <c r="AB19" s="87">
        <f>家計主要指標3!AT19</f>
        <v>349000</v>
      </c>
      <c r="AC19" s="83">
        <v>375000</v>
      </c>
      <c r="AD19" s="83">
        <v>407000</v>
      </c>
      <c r="AE19" s="83">
        <v>406000</v>
      </c>
      <c r="AF19" s="83">
        <v>417000</v>
      </c>
      <c r="AG19" s="83">
        <v>500000</v>
      </c>
      <c r="AH19" s="83">
        <v>446000</v>
      </c>
      <c r="AI19" s="83">
        <v>501000</v>
      </c>
      <c r="AJ19" s="83">
        <v>516000</v>
      </c>
      <c r="AK19" s="83">
        <v>534000</v>
      </c>
      <c r="AL19" s="83">
        <v>496000</v>
      </c>
      <c r="AM19" s="83">
        <v>601000</v>
      </c>
      <c r="AN19" s="83">
        <v>569000</v>
      </c>
      <c r="AO19" s="83">
        <v>605000</v>
      </c>
      <c r="AP19" s="83">
        <v>677000</v>
      </c>
      <c r="AQ19" s="83">
        <v>409000</v>
      </c>
      <c r="AR19" s="83">
        <v>674000</v>
      </c>
      <c r="AS19" s="83">
        <v>727000</v>
      </c>
      <c r="AT19" s="87">
        <v>650000</v>
      </c>
      <c r="AU19" s="87">
        <v>485000</v>
      </c>
      <c r="AV19" s="83">
        <v>693000</v>
      </c>
      <c r="AW19" s="83">
        <v>486000</v>
      </c>
      <c r="AX19" s="83">
        <v>687000</v>
      </c>
      <c r="AY19" s="83">
        <v>748000</v>
      </c>
      <c r="AZ19" s="83">
        <v>743000</v>
      </c>
      <c r="BA19" s="83">
        <v>551000</v>
      </c>
      <c r="BB19" s="83">
        <v>642000</v>
      </c>
      <c r="BC19" s="83">
        <v>301000</v>
      </c>
      <c r="BD19" s="83">
        <v>662000</v>
      </c>
      <c r="BE19" s="83">
        <v>529000</v>
      </c>
      <c r="BG19" s="83">
        <v>680000</v>
      </c>
      <c r="BH19" s="83">
        <v>545000</v>
      </c>
      <c r="BI19" s="83">
        <v>703000</v>
      </c>
      <c r="BJ19" s="83">
        <v>800000</v>
      </c>
      <c r="BK19" s="83">
        <v>640000</v>
      </c>
      <c r="BL19" s="83">
        <v>599000</v>
      </c>
      <c r="BM19" s="83">
        <v>744000</v>
      </c>
      <c r="BN19" s="83">
        <v>911000</v>
      </c>
      <c r="BO19" s="83">
        <v>846000</v>
      </c>
      <c r="BP19" s="83">
        <v>1159000</v>
      </c>
      <c r="BQ19" s="83">
        <v>872000</v>
      </c>
      <c r="BR19" s="83">
        <v>969000</v>
      </c>
      <c r="BS19" s="83">
        <v>921000</v>
      </c>
      <c r="BT19" s="83">
        <v>954000</v>
      </c>
      <c r="BU19" s="83">
        <v>850000</v>
      </c>
      <c r="BV19" s="83">
        <v>1032000</v>
      </c>
      <c r="BW19" s="83">
        <v>730000</v>
      </c>
      <c r="BX19" s="83">
        <v>662000</v>
      </c>
      <c r="CB19" s="89"/>
    </row>
    <row r="20" spans="1:130" s="83" customFormat="1">
      <c r="C20" s="83" t="s">
        <v>333</v>
      </c>
      <c r="D20" s="83">
        <v>21733</v>
      </c>
      <c r="E20" s="83">
        <v>28106</v>
      </c>
      <c r="F20" s="83">
        <v>28313</v>
      </c>
      <c r="G20" s="83">
        <v>33390</v>
      </c>
      <c r="H20" s="83">
        <v>43344</v>
      </c>
      <c r="I20" s="83">
        <v>24210</v>
      </c>
      <c r="J20" s="83">
        <v>52800</v>
      </c>
      <c r="K20" s="83">
        <v>109500</v>
      </c>
      <c r="L20" s="83">
        <v>58200</v>
      </c>
      <c r="M20" s="83">
        <v>12700</v>
      </c>
      <c r="N20" s="83">
        <v>76200</v>
      </c>
      <c r="O20" s="83">
        <v>120400</v>
      </c>
      <c r="P20" s="83">
        <v>104600</v>
      </c>
      <c r="Q20" s="83">
        <v>92400</v>
      </c>
      <c r="R20" s="83">
        <v>128900</v>
      </c>
      <c r="S20" s="83">
        <v>112300</v>
      </c>
      <c r="T20" s="83">
        <v>149000</v>
      </c>
      <c r="U20" s="83">
        <v>205700</v>
      </c>
      <c r="V20" s="83">
        <v>210000</v>
      </c>
      <c r="W20" s="83">
        <v>250500</v>
      </c>
      <c r="X20" s="83">
        <v>251000</v>
      </c>
      <c r="Y20" s="83">
        <v>453000</v>
      </c>
      <c r="Z20" s="83">
        <v>292000</v>
      </c>
      <c r="AA20" s="83">
        <v>276000</v>
      </c>
      <c r="AB20" s="87">
        <f>家計主要指標3!AT20</f>
        <v>275000</v>
      </c>
      <c r="AC20" s="83">
        <v>324000</v>
      </c>
      <c r="AD20" s="83">
        <v>340000</v>
      </c>
      <c r="AE20" s="83">
        <v>345000</v>
      </c>
      <c r="AF20" s="83">
        <v>332000</v>
      </c>
      <c r="AG20" s="83">
        <v>423000</v>
      </c>
      <c r="AH20" s="83">
        <v>353000</v>
      </c>
      <c r="AI20" s="83">
        <v>400000</v>
      </c>
      <c r="AJ20" s="83">
        <v>409000</v>
      </c>
      <c r="AK20" s="83">
        <v>406000</v>
      </c>
      <c r="AL20" s="83">
        <v>389000</v>
      </c>
      <c r="AM20" s="83">
        <v>513000</v>
      </c>
      <c r="AN20" s="83">
        <v>455000</v>
      </c>
      <c r="AO20" s="83">
        <v>518000</v>
      </c>
      <c r="AP20" s="83">
        <v>550000</v>
      </c>
      <c r="AQ20" s="83">
        <v>347000</v>
      </c>
      <c r="AR20" s="83">
        <v>545000</v>
      </c>
      <c r="AS20" s="83">
        <v>632000</v>
      </c>
      <c r="AT20" s="87">
        <v>547000</v>
      </c>
      <c r="AU20" s="87">
        <v>405000</v>
      </c>
      <c r="AV20" s="83">
        <v>563000</v>
      </c>
      <c r="AW20" s="83">
        <v>347000</v>
      </c>
      <c r="AX20" s="83">
        <v>565000</v>
      </c>
      <c r="AY20" s="83">
        <v>595000</v>
      </c>
      <c r="AZ20" s="83">
        <v>604000</v>
      </c>
      <c r="BA20" s="83">
        <v>437000</v>
      </c>
      <c r="BB20" s="83">
        <v>531000</v>
      </c>
      <c r="BC20" s="83">
        <v>216000</v>
      </c>
      <c r="BD20" s="83">
        <v>542000</v>
      </c>
      <c r="BE20" s="83">
        <v>465000</v>
      </c>
      <c r="BG20" s="83">
        <v>531000</v>
      </c>
      <c r="BH20" s="83">
        <v>452000</v>
      </c>
      <c r="BI20" s="83">
        <v>559000</v>
      </c>
      <c r="BJ20" s="83">
        <v>709000</v>
      </c>
      <c r="BK20" s="83">
        <v>491000</v>
      </c>
      <c r="BL20" s="83">
        <v>457000</v>
      </c>
      <c r="BM20" s="83">
        <v>572000</v>
      </c>
      <c r="BN20" s="83">
        <v>727000</v>
      </c>
      <c r="BO20" s="83">
        <v>670000</v>
      </c>
      <c r="BP20" s="83">
        <v>1014000</v>
      </c>
      <c r="BQ20" s="83">
        <v>652000</v>
      </c>
      <c r="BR20" s="83">
        <v>581000</v>
      </c>
      <c r="BS20" s="83">
        <v>652000</v>
      </c>
      <c r="BT20" s="83">
        <v>634000</v>
      </c>
      <c r="BU20" s="83">
        <v>570000</v>
      </c>
      <c r="BV20" s="83">
        <v>790000</v>
      </c>
      <c r="BW20" s="83">
        <v>525000</v>
      </c>
      <c r="BX20" s="83">
        <v>458000</v>
      </c>
      <c r="CB20" s="89"/>
    </row>
    <row r="21" spans="1:130" s="83" customFormat="1">
      <c r="C21" s="83" t="s">
        <v>281</v>
      </c>
      <c r="D21" s="83">
        <v>11196</v>
      </c>
      <c r="E21" s="83">
        <v>10850</v>
      </c>
      <c r="F21" s="83">
        <v>8531</v>
      </c>
      <c r="G21" s="83">
        <v>513</v>
      </c>
      <c r="H21" s="83">
        <v>7920</v>
      </c>
      <c r="I21" s="83">
        <v>10275</v>
      </c>
      <c r="J21" s="83">
        <v>3200</v>
      </c>
      <c r="K21" s="83">
        <v>0</v>
      </c>
      <c r="L21" s="83">
        <v>11700</v>
      </c>
      <c r="M21" s="83">
        <v>14600</v>
      </c>
      <c r="N21" s="83">
        <v>15200</v>
      </c>
      <c r="O21" s="83">
        <v>26800</v>
      </c>
      <c r="P21" s="83">
        <v>17800</v>
      </c>
      <c r="Q21" s="83">
        <v>8700</v>
      </c>
      <c r="R21" s="83">
        <v>28000</v>
      </c>
      <c r="S21" s="83">
        <v>26800</v>
      </c>
      <c r="T21" s="83">
        <v>36900</v>
      </c>
      <c r="U21" s="83">
        <v>34000</v>
      </c>
      <c r="V21" s="83">
        <v>34200</v>
      </c>
      <c r="W21" s="83">
        <v>30000</v>
      </c>
      <c r="X21" s="83">
        <v>37000</v>
      </c>
      <c r="Y21" s="83">
        <v>54000</v>
      </c>
      <c r="Z21" s="83">
        <v>39000</v>
      </c>
      <c r="AA21" s="83">
        <v>16000</v>
      </c>
      <c r="AB21" s="87">
        <f>家計主要指標3!AT21</f>
        <v>46000</v>
      </c>
      <c r="AC21" s="83">
        <v>26000</v>
      </c>
      <c r="AD21" s="83">
        <v>40000</v>
      </c>
      <c r="AE21" s="83">
        <v>41000</v>
      </c>
      <c r="AF21" s="83">
        <v>50000</v>
      </c>
      <c r="AG21" s="83">
        <v>30000</v>
      </c>
      <c r="AH21" s="83">
        <v>50000</v>
      </c>
      <c r="AI21" s="83">
        <v>52000</v>
      </c>
      <c r="AJ21" s="83">
        <v>62000</v>
      </c>
      <c r="AK21" s="83">
        <v>8000</v>
      </c>
      <c r="AL21" s="83">
        <v>56000</v>
      </c>
      <c r="AM21" s="83">
        <v>13000</v>
      </c>
      <c r="AN21" s="83">
        <v>48000</v>
      </c>
      <c r="AO21" s="83">
        <v>17000</v>
      </c>
      <c r="AP21" s="83">
        <v>68000</v>
      </c>
      <c r="AQ21" s="83">
        <v>18000</v>
      </c>
      <c r="AR21" s="83">
        <v>56000</v>
      </c>
      <c r="AS21" s="83">
        <v>29000</v>
      </c>
      <c r="AT21" s="87">
        <v>46000</v>
      </c>
      <c r="AU21" s="87">
        <v>27000</v>
      </c>
      <c r="AV21" s="83">
        <v>53000</v>
      </c>
      <c r="AW21" s="83">
        <v>55000</v>
      </c>
      <c r="AX21" s="83">
        <v>47000</v>
      </c>
      <c r="AY21" s="83">
        <v>75000</v>
      </c>
      <c r="AZ21" s="83">
        <v>56000</v>
      </c>
      <c r="BA21" s="83">
        <v>20000</v>
      </c>
      <c r="BB21" s="83">
        <v>25000</v>
      </c>
      <c r="BC21" s="83">
        <v>22000</v>
      </c>
      <c r="BD21" s="83">
        <v>34000</v>
      </c>
      <c r="BE21" s="83">
        <v>14000</v>
      </c>
      <c r="BG21" s="83">
        <v>59000</v>
      </c>
      <c r="BH21" s="83">
        <v>23000</v>
      </c>
      <c r="BI21" s="83">
        <v>53000</v>
      </c>
      <c r="BJ21" s="83">
        <v>16000</v>
      </c>
      <c r="BK21" s="83">
        <v>48000</v>
      </c>
      <c r="BL21" s="83">
        <v>33000</v>
      </c>
      <c r="BM21" s="83">
        <v>56000</v>
      </c>
      <c r="BN21" s="83">
        <v>26000</v>
      </c>
      <c r="BO21" s="83">
        <v>68000</v>
      </c>
      <c r="BP21" s="83">
        <v>13000</v>
      </c>
      <c r="BQ21" s="83">
        <v>93000</v>
      </c>
      <c r="BR21" s="83">
        <v>171000</v>
      </c>
      <c r="BS21" s="83">
        <v>89000</v>
      </c>
      <c r="BT21" s="83">
        <v>193000</v>
      </c>
      <c r="BU21" s="83">
        <v>104000</v>
      </c>
      <c r="BV21" s="83">
        <v>122000</v>
      </c>
      <c r="BW21" s="83">
        <v>70000</v>
      </c>
      <c r="BX21" s="83">
        <v>0</v>
      </c>
      <c r="CB21" s="89"/>
    </row>
    <row r="22" spans="1:130" s="83" customFormat="1">
      <c r="C22" s="83" t="s">
        <v>282</v>
      </c>
      <c r="D22" s="83">
        <v>3888</v>
      </c>
      <c r="E22" s="83">
        <v>6870</v>
      </c>
      <c r="F22" s="83">
        <v>4791</v>
      </c>
      <c r="G22" s="83">
        <v>2405</v>
      </c>
      <c r="H22" s="83">
        <v>7490</v>
      </c>
      <c r="I22" s="83">
        <v>6371</v>
      </c>
      <c r="J22" s="83">
        <v>9500</v>
      </c>
      <c r="K22" s="83">
        <v>6300</v>
      </c>
      <c r="L22" s="83">
        <v>13500</v>
      </c>
      <c r="M22" s="83">
        <v>19500</v>
      </c>
      <c r="N22" s="83">
        <v>17700</v>
      </c>
      <c r="O22" s="83">
        <v>19700</v>
      </c>
      <c r="P22" s="83">
        <v>15400</v>
      </c>
      <c r="Q22" s="83">
        <v>25600</v>
      </c>
      <c r="R22" s="83">
        <v>18600</v>
      </c>
      <c r="S22" s="83">
        <v>19200</v>
      </c>
      <c r="T22" s="83">
        <v>22500</v>
      </c>
      <c r="U22" s="83">
        <v>23200</v>
      </c>
      <c r="V22" s="83">
        <v>23800</v>
      </c>
      <c r="W22" s="83">
        <v>22000</v>
      </c>
      <c r="X22" s="83">
        <v>27000</v>
      </c>
      <c r="Y22" s="83">
        <v>20000</v>
      </c>
      <c r="Z22" s="83">
        <v>23000</v>
      </c>
      <c r="AA22" s="83">
        <v>46000</v>
      </c>
      <c r="AB22" s="87">
        <f>家計主要指標3!AT22</f>
        <v>24000</v>
      </c>
      <c r="AC22" s="83">
        <v>24000</v>
      </c>
      <c r="AD22" s="83">
        <v>24000</v>
      </c>
      <c r="AE22" s="83">
        <v>20000</v>
      </c>
      <c r="AF22" s="83">
        <v>29000</v>
      </c>
      <c r="AG22" s="83">
        <v>33000</v>
      </c>
      <c r="AH22" s="83">
        <v>39000</v>
      </c>
      <c r="AI22" s="83">
        <v>31000</v>
      </c>
      <c r="AJ22" s="83">
        <v>41000</v>
      </c>
      <c r="AK22" s="83">
        <v>44000</v>
      </c>
      <c r="AL22" s="83">
        <v>46000</v>
      </c>
      <c r="AM22" s="83">
        <v>73000</v>
      </c>
      <c r="AN22" s="83">
        <v>60000</v>
      </c>
      <c r="AO22" s="83">
        <v>60000</v>
      </c>
      <c r="AP22" s="83">
        <v>54000</v>
      </c>
      <c r="AQ22" s="83">
        <v>36000</v>
      </c>
      <c r="AR22" s="83">
        <v>66000</v>
      </c>
      <c r="AS22" s="83">
        <v>60000</v>
      </c>
      <c r="AT22" s="87">
        <v>49000</v>
      </c>
      <c r="AU22" s="87">
        <v>53000</v>
      </c>
      <c r="AV22" s="83">
        <v>61000</v>
      </c>
      <c r="AW22" s="83">
        <v>78000</v>
      </c>
      <c r="AX22" s="83">
        <v>63000</v>
      </c>
      <c r="AY22" s="83">
        <v>66000</v>
      </c>
      <c r="AZ22" s="83">
        <v>73000</v>
      </c>
      <c r="BA22" s="83">
        <v>93000</v>
      </c>
      <c r="BB22" s="83">
        <v>72000</v>
      </c>
      <c r="BC22" s="83">
        <v>60000</v>
      </c>
      <c r="BD22" s="83">
        <v>79000</v>
      </c>
      <c r="BE22" s="83">
        <v>42000</v>
      </c>
      <c r="BG22" s="83">
        <v>81000</v>
      </c>
      <c r="BH22" s="83">
        <v>69000</v>
      </c>
      <c r="BI22" s="83">
        <v>81000</v>
      </c>
      <c r="BJ22" s="83">
        <v>66000</v>
      </c>
      <c r="BK22" s="83">
        <v>93000</v>
      </c>
      <c r="BL22" s="83">
        <v>97000</v>
      </c>
      <c r="BM22" s="83">
        <v>105000</v>
      </c>
      <c r="BN22" s="83">
        <v>146000</v>
      </c>
      <c r="BO22" s="83">
        <v>96000</v>
      </c>
      <c r="BP22" s="83">
        <v>124000</v>
      </c>
      <c r="BQ22" s="83">
        <v>109000</v>
      </c>
      <c r="BR22" s="83">
        <v>183000</v>
      </c>
      <c r="BS22" s="83">
        <v>156000</v>
      </c>
      <c r="BT22" s="83">
        <v>116000</v>
      </c>
      <c r="BU22" s="83">
        <v>129000</v>
      </c>
      <c r="BV22" s="83">
        <v>116000</v>
      </c>
      <c r="BW22" s="83">
        <v>122000</v>
      </c>
      <c r="BX22" s="83">
        <v>169000</v>
      </c>
      <c r="BZ22" s="83" t="s">
        <v>282</v>
      </c>
      <c r="CB22" s="89">
        <v>140000</v>
      </c>
      <c r="CC22" s="83">
        <v>180000</v>
      </c>
      <c r="CD22" s="83">
        <v>150000</v>
      </c>
      <c r="CE22" s="83">
        <v>180000</v>
      </c>
      <c r="CF22" s="83">
        <v>260000</v>
      </c>
      <c r="CG22" s="83">
        <v>100000</v>
      </c>
      <c r="CH22" s="83">
        <v>150000</v>
      </c>
      <c r="CI22" s="83">
        <v>260000</v>
      </c>
      <c r="CJ22" s="83">
        <v>200000</v>
      </c>
      <c r="CK22" s="83">
        <v>170000</v>
      </c>
      <c r="CL22" s="83">
        <v>190000</v>
      </c>
      <c r="CM22" s="83">
        <v>220000</v>
      </c>
      <c r="CN22" s="83">
        <v>140000</v>
      </c>
      <c r="CO22" s="83">
        <v>140000</v>
      </c>
      <c r="CP22" s="83">
        <v>200000</v>
      </c>
      <c r="CQ22" s="83">
        <v>150000</v>
      </c>
      <c r="CR22" s="83">
        <v>250000</v>
      </c>
      <c r="CS22" s="83">
        <v>170000</v>
      </c>
      <c r="CT22" s="83">
        <v>200000</v>
      </c>
      <c r="CU22" s="83">
        <v>280000</v>
      </c>
      <c r="CV22" s="83">
        <v>190000</v>
      </c>
      <c r="CW22" s="83">
        <v>190000</v>
      </c>
      <c r="CX22" s="83">
        <v>250000</v>
      </c>
      <c r="CY22" s="83">
        <v>150000</v>
      </c>
      <c r="CZ22" s="83">
        <v>210000</v>
      </c>
      <c r="DA22" s="83">
        <v>250000</v>
      </c>
      <c r="DB22" s="83">
        <v>220000</v>
      </c>
      <c r="DC22" s="83">
        <v>170000</v>
      </c>
      <c r="DD22" s="83">
        <v>220000</v>
      </c>
      <c r="DE22" s="83">
        <v>260000</v>
      </c>
      <c r="DF22" s="83">
        <v>180000</v>
      </c>
      <c r="DG22" s="83">
        <v>270000</v>
      </c>
      <c r="DH22" s="83">
        <v>270000</v>
      </c>
      <c r="DI22" s="83">
        <v>180000</v>
      </c>
      <c r="DJ22" s="83">
        <v>270000</v>
      </c>
      <c r="DK22" s="83">
        <v>300000</v>
      </c>
      <c r="DL22" s="83">
        <v>190000</v>
      </c>
      <c r="DM22" s="83">
        <v>260000</v>
      </c>
      <c r="DN22" s="83">
        <v>330000</v>
      </c>
      <c r="DO22" s="83">
        <v>20000</v>
      </c>
      <c r="DP22" s="83">
        <v>260000</v>
      </c>
      <c r="DQ22" s="83">
        <v>320000</v>
      </c>
      <c r="DR22" s="83">
        <v>200000</v>
      </c>
      <c r="DS22" s="83">
        <v>290000</v>
      </c>
      <c r="DT22" s="83">
        <v>340000</v>
      </c>
      <c r="DU22" s="83">
        <v>210000</v>
      </c>
      <c r="DV22" s="83">
        <v>270000</v>
      </c>
      <c r="DW22" s="83">
        <v>290000</v>
      </c>
      <c r="DX22" s="83">
        <v>230000</v>
      </c>
      <c r="DY22" s="83">
        <v>290000</v>
      </c>
      <c r="DZ22" s="83">
        <v>580000</v>
      </c>
    </row>
    <row r="23" spans="1:130">
      <c r="AB23" s="86"/>
      <c r="CB23" s="88"/>
    </row>
    <row r="24" spans="1:130" s="85" customFormat="1">
      <c r="A24" s="85" t="s">
        <v>287</v>
      </c>
      <c r="D24" s="85">
        <v>0.89434774105221981</v>
      </c>
      <c r="E24" s="85">
        <v>0.63688839515871654</v>
      </c>
      <c r="F24" s="85">
        <f>F6/F5</f>
        <v>0.81891037414863566</v>
      </c>
      <c r="G24" s="85">
        <f>G6/G5</f>
        <v>0.7686750756468228</v>
      </c>
      <c r="H24" s="85">
        <f>H6/H5</f>
        <v>0.79427850368557307</v>
      </c>
      <c r="I24" s="85">
        <f t="shared" ref="I24:AO24" si="0">I6/I5</f>
        <v>0.68695906192737521</v>
      </c>
      <c r="J24" s="85">
        <f t="shared" si="0"/>
        <v>0.86730861819932592</v>
      </c>
      <c r="K24" s="85">
        <f t="shared" si="0"/>
        <v>0.61268919759485796</v>
      </c>
      <c r="L24" s="85">
        <f t="shared" si="0"/>
        <v>0.97471085793198686</v>
      </c>
      <c r="M24" s="85">
        <f t="shared" si="0"/>
        <v>0.79527039758809115</v>
      </c>
      <c r="N24" s="85">
        <f t="shared" si="0"/>
        <v>0.90016401625900311</v>
      </c>
      <c r="O24" s="85">
        <f t="shared" si="0"/>
        <v>0.72067311035393922</v>
      </c>
      <c r="P24" s="85">
        <f t="shared" si="0"/>
        <v>0.8956137582833702</v>
      </c>
      <c r="Q24" s="85">
        <f t="shared" si="0"/>
        <v>0.73555371672872705</v>
      </c>
      <c r="R24" s="85">
        <f t="shared" si="0"/>
        <v>0.96773111123538957</v>
      </c>
      <c r="S24" s="85">
        <f t="shared" si="0"/>
        <v>0.749739631195246</v>
      </c>
      <c r="T24" s="85">
        <f t="shared" si="0"/>
        <v>0.92170310044292036</v>
      </c>
      <c r="U24" s="85">
        <f t="shared" si="0"/>
        <v>0.68944691671964398</v>
      </c>
      <c r="V24" s="85">
        <f t="shared" si="0"/>
        <v>0.87609414510795569</v>
      </c>
      <c r="W24" s="85">
        <f t="shared" si="0"/>
        <v>0.72506809594938937</v>
      </c>
      <c r="X24" s="85">
        <f t="shared" si="0"/>
        <v>0.89953114534494305</v>
      </c>
      <c r="Y24" s="85">
        <f t="shared" si="0"/>
        <v>0.66349098332766243</v>
      </c>
      <c r="Z24" s="85">
        <f t="shared" si="0"/>
        <v>0.94681490384615385</v>
      </c>
      <c r="AA24" s="85">
        <f t="shared" si="0"/>
        <v>0.70018796992481203</v>
      </c>
      <c r="AB24" s="85">
        <f t="shared" si="0"/>
        <v>0.95402298850574707</v>
      </c>
      <c r="AC24" s="85">
        <f t="shared" si="0"/>
        <v>0.74641551869552991</v>
      </c>
      <c r="AD24" s="85">
        <f t="shared" si="0"/>
        <v>0.96076406814661852</v>
      </c>
      <c r="AE24" s="85">
        <f t="shared" si="0"/>
        <v>0.78461938165757339</v>
      </c>
      <c r="AF24" s="85">
        <f t="shared" si="0"/>
        <v>0.97314949201741652</v>
      </c>
      <c r="AG24" s="85">
        <f t="shared" si="0"/>
        <v>0.90642698842649594</v>
      </c>
      <c r="AH24" s="85">
        <f t="shared" si="0"/>
        <v>1.0536389939906521</v>
      </c>
      <c r="AI24" s="85">
        <f t="shared" si="0"/>
        <v>0.93886368546122267</v>
      </c>
      <c r="AJ24" s="85">
        <f t="shared" si="0"/>
        <v>1.1495307612095933</v>
      </c>
      <c r="AK24" s="85">
        <f t="shared" si="0"/>
        <v>0.99600886917960085</v>
      </c>
      <c r="AL24" s="85">
        <f t="shared" si="0"/>
        <v>1.1765525477707006</v>
      </c>
      <c r="AM24" s="85">
        <f t="shared" si="0"/>
        <v>1.0035475792988313</v>
      </c>
      <c r="AN24" s="85">
        <f t="shared" si="0"/>
        <v>1.160996008363429</v>
      </c>
      <c r="AO24" s="85">
        <f t="shared" si="0"/>
        <v>1.0145211930926217</v>
      </c>
      <c r="AP24" s="85">
        <f t="shared" ref="AP24:CY24" si="1">AP6/AP5</f>
        <v>1.1899871630295251</v>
      </c>
      <c r="AQ24" s="85">
        <f t="shared" si="1"/>
        <v>1.1697513553935315</v>
      </c>
      <c r="AR24" s="85">
        <f t="shared" si="1"/>
        <v>1.2236958443854995</v>
      </c>
      <c r="AS24" s="85">
        <f t="shared" si="1"/>
        <v>0.91006931776723821</v>
      </c>
      <c r="AT24" s="85">
        <f t="shared" si="1"/>
        <v>1.2526063920697317</v>
      </c>
      <c r="AU24" s="85">
        <f t="shared" si="1"/>
        <v>0.94623454477332336</v>
      </c>
      <c r="AV24" s="85">
        <f t="shared" si="1"/>
        <v>1.3501400560224091</v>
      </c>
      <c r="AW24" s="85">
        <f t="shared" si="1"/>
        <v>1.05451197053407</v>
      </c>
      <c r="AX24" s="85">
        <f t="shared" si="1"/>
        <v>1.4381642512077295</v>
      </c>
      <c r="AY24" s="85">
        <f t="shared" si="1"/>
        <v>1.3038427167113493</v>
      </c>
      <c r="AZ24" s="85">
        <f t="shared" si="1"/>
        <v>1.524758546680975</v>
      </c>
      <c r="BA24" s="85">
        <f t="shared" si="1"/>
        <v>1.2954428202923474</v>
      </c>
      <c r="BB24" s="85">
        <f t="shared" si="1"/>
        <v>1.5137588243768909</v>
      </c>
      <c r="BC24" s="85">
        <f t="shared" si="1"/>
        <v>1.0647304186621349</v>
      </c>
      <c r="BD24" s="85">
        <f t="shared" si="1"/>
        <v>1.5456164383561644</v>
      </c>
      <c r="BE24" s="85">
        <f t="shared" si="1"/>
        <v>1.0877332907959802</v>
      </c>
      <c r="BF24" s="85" t="s">
        <v>287</v>
      </c>
      <c r="BG24" s="85">
        <f t="shared" si="1"/>
        <v>1.5500261233019854</v>
      </c>
      <c r="BH24" s="85">
        <f t="shared" si="1"/>
        <v>1.1959720039994286</v>
      </c>
      <c r="BI24" s="85">
        <f t="shared" si="1"/>
        <v>1.6024377593360997</v>
      </c>
      <c r="BJ24" s="85">
        <f t="shared" si="1"/>
        <v>1.2270698344132469</v>
      </c>
      <c r="BK24" s="85">
        <f t="shared" si="1"/>
        <v>1.6092568448500653</v>
      </c>
      <c r="BL24" s="85">
        <f t="shared" si="1"/>
        <v>1.1666203059805285</v>
      </c>
      <c r="BM24" s="85">
        <f t="shared" si="1"/>
        <v>1.6178809645972294</v>
      </c>
      <c r="BN24" s="85">
        <f t="shared" si="1"/>
        <v>1.2462696250162191</v>
      </c>
      <c r="BO24" s="85">
        <f t="shared" si="1"/>
        <v>1.6381915983606556</v>
      </c>
      <c r="BP24" s="85">
        <f t="shared" si="1"/>
        <v>1.4130138851075416</v>
      </c>
      <c r="BQ24" s="85">
        <f t="shared" si="1"/>
        <v>1.6054456717184691</v>
      </c>
      <c r="BR24" s="85">
        <f t="shared" si="1"/>
        <v>1.3439096531325625</v>
      </c>
      <c r="BS24" s="85">
        <f t="shared" si="1"/>
        <v>1.673103106820151</v>
      </c>
      <c r="BT24" s="85">
        <f t="shared" si="1"/>
        <v>1.4765922700054437</v>
      </c>
      <c r="BU24" s="85">
        <f t="shared" si="1"/>
        <v>1.769406682759497</v>
      </c>
      <c r="BV24" s="85">
        <f t="shared" si="1"/>
        <v>1.3431734317343174</v>
      </c>
      <c r="BW24" s="85">
        <f t="shared" si="1"/>
        <v>1.7619233268356076</v>
      </c>
      <c r="BX24" s="85">
        <f t="shared" si="1"/>
        <v>1.6566017018940433</v>
      </c>
      <c r="BY24" s="85" t="s">
        <v>287</v>
      </c>
      <c r="CB24" s="90">
        <f t="shared" si="1"/>
        <v>1.7112299465240641</v>
      </c>
      <c r="CC24" s="85">
        <f t="shared" si="1"/>
        <v>1.4008498583569404</v>
      </c>
      <c r="CD24" s="85">
        <f t="shared" si="1"/>
        <v>1.2412831241283124</v>
      </c>
      <c r="CE24" s="85">
        <f t="shared" si="1"/>
        <v>1.7919556171983357</v>
      </c>
      <c r="CF24" s="85">
        <f t="shared" si="1"/>
        <v>1.3651026392961876</v>
      </c>
      <c r="CG24" s="85">
        <f t="shared" si="1"/>
        <v>1.2677824267782427</v>
      </c>
      <c r="CH24" s="85">
        <f t="shared" si="1"/>
        <v>1.7438356164383562</v>
      </c>
      <c r="CI24" s="85">
        <f t="shared" si="1"/>
        <v>1.4652777777777777</v>
      </c>
      <c r="CJ24" s="85">
        <f t="shared" si="1"/>
        <v>1.627939142461964</v>
      </c>
      <c r="CK24" s="85">
        <f t="shared" si="1"/>
        <v>1.7969401947148818</v>
      </c>
      <c r="CL24" s="85">
        <f t="shared" si="1"/>
        <v>1.5448916408668731</v>
      </c>
      <c r="CM24" s="85">
        <f t="shared" si="1"/>
        <v>1.3233190271816881</v>
      </c>
      <c r="CN24" s="85">
        <f t="shared" si="1"/>
        <v>1.7727910238429172</v>
      </c>
      <c r="CO24" s="85">
        <f t="shared" si="1"/>
        <v>1.5708029197080291</v>
      </c>
      <c r="CP24" s="85">
        <f t="shared" si="1"/>
        <v>1.4924698795180722</v>
      </c>
      <c r="CQ24" s="85">
        <f t="shared" si="1"/>
        <v>1.766016713091922</v>
      </c>
      <c r="CR24" s="85">
        <f t="shared" si="1"/>
        <v>1.2711111111111111</v>
      </c>
      <c r="CS24" s="85">
        <f t="shared" si="1"/>
        <v>1.641643059490085</v>
      </c>
      <c r="CT24" s="85">
        <f t="shared" si="1"/>
        <v>1.7433751743375174</v>
      </c>
      <c r="CU24" s="85">
        <f t="shared" si="1"/>
        <v>1.6400602409638554</v>
      </c>
      <c r="CV24" s="85">
        <f t="shared" si="1"/>
        <v>1.5406203840472674</v>
      </c>
      <c r="CW24" s="85">
        <f t="shared" si="1"/>
        <v>1.6967559943582511</v>
      </c>
      <c r="CX24" s="85">
        <f t="shared" si="1"/>
        <v>1.3984251968503938</v>
      </c>
      <c r="CY24" s="85">
        <f t="shared" si="1"/>
        <v>2.1018062397372743</v>
      </c>
      <c r="CZ24" s="85">
        <f t="shared" ref="CZ24:DZ24" si="2">CZ6/CZ5</f>
        <v>1.7847919655667146</v>
      </c>
      <c r="DA24" s="85">
        <f t="shared" si="2"/>
        <v>1.396604938271605</v>
      </c>
      <c r="DB24" s="85">
        <f t="shared" si="2"/>
        <v>1.4907872696817421</v>
      </c>
      <c r="DC24" s="85">
        <f t="shared" si="2"/>
        <v>1.7895500725689404</v>
      </c>
      <c r="DD24" s="85">
        <f t="shared" si="2"/>
        <v>1.4954819277108433</v>
      </c>
      <c r="DE24" s="85">
        <f t="shared" si="2"/>
        <v>1.6796657381615598</v>
      </c>
      <c r="DF24" s="85">
        <f t="shared" si="2"/>
        <v>1.784370477568741</v>
      </c>
      <c r="DG24" s="85">
        <f t="shared" si="2"/>
        <v>1.5699088145896656</v>
      </c>
      <c r="DH24" s="85">
        <f t="shared" si="2"/>
        <v>1.5400291120815137</v>
      </c>
      <c r="DI24" s="85">
        <f t="shared" si="2"/>
        <v>1.7570621468926553</v>
      </c>
      <c r="DJ24" s="85">
        <f t="shared" si="2"/>
        <v>1.5139751552795031</v>
      </c>
      <c r="DK24" s="85">
        <f t="shared" si="2"/>
        <v>1.5924713584288053</v>
      </c>
      <c r="DL24" s="85">
        <f t="shared" si="2"/>
        <v>1.8376068376068375</v>
      </c>
      <c r="DM24" s="85">
        <f t="shared" si="2"/>
        <v>1.7147540983606557</v>
      </c>
      <c r="DN24" s="85">
        <f t="shared" si="2"/>
        <v>1.5936073059360731</v>
      </c>
      <c r="DO24" s="85">
        <f t="shared" si="2"/>
        <v>1.846262341325811</v>
      </c>
      <c r="DP24" s="85">
        <f t="shared" si="2"/>
        <v>1.4851794071762872</v>
      </c>
      <c r="DQ24" s="85">
        <f t="shared" si="2"/>
        <v>1.2748538011695907</v>
      </c>
      <c r="DR24" s="85">
        <f t="shared" si="2"/>
        <v>1.8167832167832167</v>
      </c>
      <c r="DS24" s="85">
        <f t="shared" si="2"/>
        <v>1.3603053435114503</v>
      </c>
      <c r="DT24" s="85">
        <f t="shared" si="2"/>
        <v>1.4754558204768584</v>
      </c>
      <c r="DU24" s="85">
        <f t="shared" si="2"/>
        <v>1.8379501385041552</v>
      </c>
      <c r="DV24" s="85">
        <f t="shared" si="2"/>
        <v>1.7319277108433735</v>
      </c>
      <c r="DW24" s="85">
        <f t="shared" si="2"/>
        <v>1.7493333333333334</v>
      </c>
      <c r="DX24" s="85">
        <f t="shared" si="2"/>
        <v>1.8106995884773662</v>
      </c>
      <c r="DY24" s="85">
        <f t="shared" si="2"/>
        <v>1.7196401799100449</v>
      </c>
      <c r="DZ24" s="85">
        <f t="shared" si="2"/>
        <v>1.5349462365591398</v>
      </c>
    </row>
    <row r="25" spans="1:130" s="85" customFormat="1">
      <c r="A25" s="85" t="s">
        <v>288</v>
      </c>
      <c r="D25" s="85">
        <v>7.9984353608449049E-2</v>
      </c>
      <c r="E25" s="85">
        <v>0.11547608818402769</v>
      </c>
      <c r="F25" s="85">
        <f>F10/F5</f>
        <v>8.4457746436464587E-2</v>
      </c>
      <c r="G25" s="85">
        <f>G10/G5</f>
        <v>9.3793900656172435E-2</v>
      </c>
      <c r="H25" s="85">
        <f>H10/H5</f>
        <v>0.10170921034612433</v>
      </c>
      <c r="I25" s="85">
        <f t="shared" ref="I25:AO25" si="3">I10/I5</f>
        <v>8.6974995835455843E-2</v>
      </c>
      <c r="J25" s="85">
        <f t="shared" si="3"/>
        <v>0.10707751564756861</v>
      </c>
      <c r="K25" s="85">
        <f t="shared" si="3"/>
        <v>0.15664524155090193</v>
      </c>
      <c r="L25" s="85">
        <f t="shared" si="3"/>
        <v>0.131279129984464</v>
      </c>
      <c r="M25" s="85">
        <f t="shared" si="3"/>
        <v>0.203127944224609</v>
      </c>
      <c r="N25" s="85">
        <f t="shared" si="3"/>
        <v>0.13591956072167155</v>
      </c>
      <c r="O25" s="85">
        <f t="shared" si="3"/>
        <v>0.1822543633961477</v>
      </c>
      <c r="P25" s="85">
        <f t="shared" si="3"/>
        <v>0.15121489428841906</v>
      </c>
      <c r="Q25" s="85">
        <f t="shared" si="3"/>
        <v>0.15784029788994622</v>
      </c>
      <c r="R25" s="85">
        <f t="shared" si="3"/>
        <v>0.20334433197248475</v>
      </c>
      <c r="S25" s="85">
        <f t="shared" si="3"/>
        <v>0.2191386387306255</v>
      </c>
      <c r="T25" s="85">
        <f t="shared" si="3"/>
        <v>0.23079487545839883</v>
      </c>
      <c r="U25" s="85">
        <f t="shared" si="3"/>
        <v>0.27595888959525322</v>
      </c>
      <c r="V25" s="85">
        <f t="shared" si="3"/>
        <v>0.23901964598327174</v>
      </c>
      <c r="W25" s="85">
        <f t="shared" si="3"/>
        <v>0.27550303136806958</v>
      </c>
      <c r="X25" s="85">
        <f t="shared" si="3"/>
        <v>0.2407903549899531</v>
      </c>
      <c r="Y25" s="85">
        <f t="shared" si="3"/>
        <v>0.3334467505954406</v>
      </c>
      <c r="Z25" s="85">
        <f t="shared" si="3"/>
        <v>0.23707932692307693</v>
      </c>
      <c r="AA25" s="85">
        <f t="shared" si="3"/>
        <v>0.23778195488721804</v>
      </c>
      <c r="AB25" s="85">
        <f t="shared" si="3"/>
        <v>0.26436781609195403</v>
      </c>
      <c r="AC25" s="85">
        <f t="shared" si="3"/>
        <v>0.24599381501265111</v>
      </c>
      <c r="AD25" s="85">
        <f t="shared" si="3"/>
        <v>0.32550335570469796</v>
      </c>
      <c r="AE25" s="85">
        <f t="shared" si="3"/>
        <v>0.37230449467394128</v>
      </c>
      <c r="AF25" s="85">
        <f t="shared" si="3"/>
        <v>0.3601838413159168</v>
      </c>
      <c r="AG25" s="85">
        <f t="shared" si="3"/>
        <v>0.39448411721250926</v>
      </c>
      <c r="AH25" s="85">
        <f t="shared" si="3"/>
        <v>0.33652348097039841</v>
      </c>
      <c r="AI25" s="85">
        <f t="shared" si="3"/>
        <v>0.31021818967379566</v>
      </c>
      <c r="AJ25" s="85">
        <f t="shared" si="3"/>
        <v>0.34911366006256517</v>
      </c>
      <c r="AK25" s="85">
        <f t="shared" si="3"/>
        <v>0.34412416851441241</v>
      </c>
      <c r="AL25" s="85">
        <f t="shared" si="3"/>
        <v>0.34693471337579618</v>
      </c>
      <c r="AM25" s="85">
        <f t="shared" si="3"/>
        <v>0.39190317195325541</v>
      </c>
      <c r="AN25" s="85">
        <f t="shared" si="3"/>
        <v>0.39517202052841666</v>
      </c>
      <c r="AO25" s="85">
        <f t="shared" si="3"/>
        <v>0.3704866562009419</v>
      </c>
      <c r="AP25" s="85">
        <f t="shared" ref="AP25:CY25" si="4">AP10/AP5</f>
        <v>0.43315606088391712</v>
      </c>
      <c r="AQ25" s="85">
        <f t="shared" si="4"/>
        <v>0.34268087492989346</v>
      </c>
      <c r="AR25" s="85">
        <f t="shared" si="4"/>
        <v>0.44244031830238728</v>
      </c>
      <c r="AS25" s="85">
        <f t="shared" si="4"/>
        <v>0.48267055819044147</v>
      </c>
      <c r="AT25" s="85">
        <f t="shared" si="4"/>
        <v>0.45240129892326097</v>
      </c>
      <c r="AU25" s="85">
        <f t="shared" si="4"/>
        <v>0.42993630573248409</v>
      </c>
      <c r="AV25" s="85">
        <f t="shared" si="4"/>
        <v>0.46548030977096722</v>
      </c>
      <c r="AW25" s="85">
        <f t="shared" si="4"/>
        <v>0.43388581952117866</v>
      </c>
      <c r="AX25" s="85">
        <f t="shared" si="4"/>
        <v>0.44557165861513687</v>
      </c>
      <c r="AY25" s="85">
        <f t="shared" si="4"/>
        <v>0.48525469168900803</v>
      </c>
      <c r="AZ25" s="85">
        <f t="shared" si="4"/>
        <v>0.49885022229035719</v>
      </c>
      <c r="BA25" s="85">
        <f t="shared" si="4"/>
        <v>0.40687876182287186</v>
      </c>
      <c r="BB25" s="85">
        <f t="shared" si="4"/>
        <v>0.48998703356865003</v>
      </c>
      <c r="BC25" s="85">
        <f t="shared" si="4"/>
        <v>0.29136412791595862</v>
      </c>
      <c r="BD25" s="85">
        <f t="shared" si="4"/>
        <v>0.42712328767123287</v>
      </c>
      <c r="BE25" s="85">
        <f t="shared" si="4"/>
        <v>0.28776519381081511</v>
      </c>
      <c r="BF25" s="85" t="s">
        <v>288</v>
      </c>
      <c r="BG25" s="85">
        <f t="shared" si="4"/>
        <v>0.40556426332288403</v>
      </c>
      <c r="BH25" s="85">
        <f t="shared" si="4"/>
        <v>0.3589487216111984</v>
      </c>
      <c r="BI25" s="85">
        <f t="shared" si="4"/>
        <v>0.46511929460580914</v>
      </c>
      <c r="BJ25" s="85">
        <f t="shared" si="4"/>
        <v>0.52843772498200148</v>
      </c>
      <c r="BK25" s="85">
        <f t="shared" si="4"/>
        <v>0.52829204693611476</v>
      </c>
      <c r="BL25" s="85">
        <f t="shared" si="4"/>
        <v>0.60472878998609181</v>
      </c>
      <c r="BM25" s="85">
        <f t="shared" si="4"/>
        <v>0.57914315033350439</v>
      </c>
      <c r="BN25" s="85">
        <f t="shared" si="4"/>
        <v>0.64551706241079543</v>
      </c>
      <c r="BO25" s="85">
        <f t="shared" si="4"/>
        <v>0.61949282786885251</v>
      </c>
      <c r="BP25" s="85">
        <f t="shared" si="4"/>
        <v>0.6720664307105908</v>
      </c>
      <c r="BQ25" s="85">
        <f t="shared" si="4"/>
        <v>0.63922424865142569</v>
      </c>
      <c r="BR25" s="85">
        <f t="shared" si="4"/>
        <v>0.75907502016671147</v>
      </c>
      <c r="BS25" s="85">
        <f t="shared" si="4"/>
        <v>0.71097908156950118</v>
      </c>
      <c r="BT25" s="85">
        <f t="shared" si="4"/>
        <v>0.7940936309199782</v>
      </c>
      <c r="BU25" s="85">
        <f t="shared" si="4"/>
        <v>0.80421801549993643</v>
      </c>
      <c r="BV25" s="85">
        <f t="shared" si="4"/>
        <v>0.73827095413811283</v>
      </c>
      <c r="BW25" s="85">
        <f t="shared" si="4"/>
        <v>0.75347628330084471</v>
      </c>
      <c r="BX25" s="85">
        <f t="shared" si="4"/>
        <v>0.86151523469667857</v>
      </c>
      <c r="BY25" s="85" t="s">
        <v>288</v>
      </c>
      <c r="CB25" s="90">
        <f t="shared" si="4"/>
        <v>0.81149732620320858</v>
      </c>
      <c r="CC25" s="85">
        <f t="shared" si="4"/>
        <v>0.66288951841359778</v>
      </c>
      <c r="CD25" s="85">
        <f t="shared" si="4"/>
        <v>0.57043235704323569</v>
      </c>
      <c r="CE25" s="85">
        <f t="shared" si="4"/>
        <v>0.83911234396671286</v>
      </c>
      <c r="CF25" s="85">
        <f t="shared" si="4"/>
        <v>0.71847507331378302</v>
      </c>
      <c r="CG25" s="85">
        <f t="shared" si="4"/>
        <v>0.73082287308228733</v>
      </c>
      <c r="CH25" s="85">
        <f t="shared" si="4"/>
        <v>0.89726027397260277</v>
      </c>
      <c r="CI25" s="85">
        <f t="shared" si="4"/>
        <v>0.7319444444444444</v>
      </c>
      <c r="CJ25" s="85">
        <f t="shared" si="4"/>
        <v>0.9861687413554634</v>
      </c>
      <c r="CK25" s="85">
        <f t="shared" si="4"/>
        <v>0.85674547983310156</v>
      </c>
      <c r="CL25" s="85">
        <f t="shared" si="4"/>
        <v>0.87616099071207432</v>
      </c>
      <c r="CM25" s="85">
        <f t="shared" si="4"/>
        <v>0.92274678111587982</v>
      </c>
      <c r="CN25" s="85">
        <f t="shared" si="4"/>
        <v>0.87517531556802242</v>
      </c>
      <c r="CO25" s="85">
        <f t="shared" si="4"/>
        <v>0.8978102189781022</v>
      </c>
      <c r="CP25" s="85">
        <f t="shared" si="4"/>
        <v>0.63102409638554213</v>
      </c>
      <c r="CQ25" s="85">
        <f t="shared" si="4"/>
        <v>0.92479108635097496</v>
      </c>
      <c r="CR25" s="85">
        <f t="shared" si="4"/>
        <v>0.9748148148148148</v>
      </c>
      <c r="CS25" s="85">
        <f t="shared" si="4"/>
        <v>0.84277620396600561</v>
      </c>
      <c r="CT25" s="85">
        <f t="shared" si="4"/>
        <v>0.90934449093444913</v>
      </c>
      <c r="CU25" s="85">
        <f t="shared" si="4"/>
        <v>0.86596385542168675</v>
      </c>
      <c r="CV25" s="85">
        <f t="shared" si="4"/>
        <v>0.95273264401772528</v>
      </c>
      <c r="CW25" s="85">
        <f t="shared" si="4"/>
        <v>0.90691114245416082</v>
      </c>
      <c r="CX25" s="85">
        <f t="shared" si="4"/>
        <v>0.74645669291338579</v>
      </c>
      <c r="CY25" s="85">
        <f t="shared" si="4"/>
        <v>0.93267651888341541</v>
      </c>
      <c r="CZ25" s="85">
        <f t="shared" ref="CZ25:DZ25" si="5">CZ10/CZ5</f>
        <v>0.97417503586800569</v>
      </c>
      <c r="DA25" s="85">
        <f t="shared" si="5"/>
        <v>0.92438271604938271</v>
      </c>
      <c r="DB25" s="85">
        <f t="shared" si="5"/>
        <v>0.93969849246231152</v>
      </c>
      <c r="DC25" s="85">
        <f t="shared" si="5"/>
        <v>0.93904208998548622</v>
      </c>
      <c r="DD25" s="85">
        <f t="shared" si="5"/>
        <v>0.8012048192771084</v>
      </c>
      <c r="DE25" s="85">
        <f t="shared" si="5"/>
        <v>0.82311977715877438</v>
      </c>
      <c r="DF25" s="85">
        <f t="shared" si="5"/>
        <v>1.0057887120115774</v>
      </c>
      <c r="DG25" s="85">
        <f t="shared" si="5"/>
        <v>1.0288753799392096</v>
      </c>
      <c r="DH25" s="85">
        <f t="shared" si="5"/>
        <v>0.82096069868995636</v>
      </c>
      <c r="DI25" s="85">
        <f t="shared" si="5"/>
        <v>1.0451977401129944</v>
      </c>
      <c r="DJ25" s="85">
        <f t="shared" si="5"/>
        <v>0.88819875776397517</v>
      </c>
      <c r="DK25" s="85">
        <f t="shared" si="5"/>
        <v>0.83469721767594107</v>
      </c>
      <c r="DL25" s="85">
        <f t="shared" si="5"/>
        <v>1.0769230769230769</v>
      </c>
      <c r="DM25" s="85">
        <f t="shared" si="5"/>
        <v>0.89836065573770496</v>
      </c>
      <c r="DN25" s="85">
        <f t="shared" si="5"/>
        <v>1.1095890410958904</v>
      </c>
      <c r="DO25" s="85">
        <f t="shared" si="5"/>
        <v>1.0648801128349787</v>
      </c>
      <c r="DP25" s="85">
        <f t="shared" si="5"/>
        <v>0.86115444617784709</v>
      </c>
      <c r="DQ25" s="85">
        <f t="shared" si="5"/>
        <v>1.0657894736842106</v>
      </c>
      <c r="DR25" s="85">
        <f t="shared" si="5"/>
        <v>1.0923076923076922</v>
      </c>
      <c r="DS25" s="85">
        <f t="shared" si="5"/>
        <v>1.0122137404580154</v>
      </c>
      <c r="DT25" s="85">
        <f t="shared" si="5"/>
        <v>1.0771388499298737</v>
      </c>
      <c r="DU25" s="85">
        <f t="shared" si="5"/>
        <v>1.0997229916897506</v>
      </c>
      <c r="DV25" s="85">
        <f t="shared" si="5"/>
        <v>0.90210843373493976</v>
      </c>
      <c r="DW25" s="85">
        <f t="shared" si="5"/>
        <v>1.08</v>
      </c>
      <c r="DX25" s="85">
        <f t="shared" si="5"/>
        <v>1.1262002743484225</v>
      </c>
      <c r="DY25" s="85">
        <f t="shared" si="5"/>
        <v>1.0059970014992503</v>
      </c>
      <c r="DZ25" s="85">
        <f t="shared" si="5"/>
        <v>1.5201612903225807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7</vt:i4>
      </vt:variant>
    </vt:vector>
  </HeadingPairs>
  <TitlesOfParts>
    <vt:vector size="39" baseType="lpstr">
      <vt:lpstr>家計主要指標1(盛岡市)</vt:lpstr>
      <vt:lpstr>家計主要指標1(盛岡市) (2)</vt:lpstr>
      <vt:lpstr>家計主要指標1 (全国)</vt:lpstr>
      <vt:lpstr>家計主要指標1 (全国) (2)</vt:lpstr>
      <vt:lpstr>家計主要指標1（全国・盛岡市比較）</vt:lpstr>
      <vt:lpstr>家計主要指標2</vt:lpstr>
      <vt:lpstr>家計主要指標2 (2)</vt:lpstr>
      <vt:lpstr>家計主要指標3</vt:lpstr>
      <vt:lpstr>家計主要指標3 (2)</vt:lpstr>
      <vt:lpstr>家計主要指標3 (3)</vt:lpstr>
      <vt:lpstr>家計主要指標3 (4)</vt:lpstr>
      <vt:lpstr>家計主要指標4</vt:lpstr>
      <vt:lpstr>家計主要指標4 (2)</vt:lpstr>
      <vt:lpstr>家計主要指標4（3）</vt:lpstr>
      <vt:lpstr>家計主要指標4（4）</vt:lpstr>
      <vt:lpstr>賃金指標</vt:lpstr>
      <vt:lpstr>賃金指標 (2)</vt:lpstr>
      <vt:lpstr>非正規</vt:lpstr>
      <vt:lpstr>生活保護</vt:lpstr>
      <vt:lpstr>生活保護 (2)</vt:lpstr>
      <vt:lpstr>破産</vt:lpstr>
      <vt:lpstr>自殺1</vt:lpstr>
      <vt:lpstr>自殺1 (2)</vt:lpstr>
      <vt:lpstr>自殺2</vt:lpstr>
      <vt:lpstr>自殺2 (2)</vt:lpstr>
      <vt:lpstr>金融1</vt:lpstr>
      <vt:lpstr>金融1 (2)</vt:lpstr>
      <vt:lpstr>金融2</vt:lpstr>
      <vt:lpstr>金融2 (2)</vt:lpstr>
      <vt:lpstr>相対的貧困率</vt:lpstr>
      <vt:lpstr>相談</vt:lpstr>
      <vt:lpstr>グラフ集</vt:lpstr>
      <vt:lpstr>'家計主要指標1 (全国) (2)'!Print_Area</vt:lpstr>
      <vt:lpstr>'家計主要指標1(盛岡市)'!Print_Area</vt:lpstr>
      <vt:lpstr>'家計主要指標1(盛岡市) (2)'!Print_Area</vt:lpstr>
      <vt:lpstr>'家計主要指標1（全国・盛岡市比較）'!Print_Area</vt:lpstr>
      <vt:lpstr>'家計主要指標2 (2)'!Print_Area</vt:lpstr>
      <vt:lpstr>'家計主要指標3 (4)'!Print_Area</vt:lpstr>
      <vt:lpstr>非正規!Print_Area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小関隆志</dc:creator>
  <cp:lastModifiedBy>Takashi</cp:lastModifiedBy>
  <cp:lastPrinted>2020-03-06T07:13:12Z</cp:lastPrinted>
  <dcterms:created xsi:type="dcterms:W3CDTF">2015-06-05T18:19:34Z</dcterms:created>
  <dcterms:modified xsi:type="dcterms:W3CDTF">2021-01-22T10:24:16Z</dcterms:modified>
</cp:coreProperties>
</file>